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1_PROJECTS\LSE\2026\published\LSE_2026_tariffs-consumer-prices_heise\"/>
    </mc:Choice>
  </mc:AlternateContent>
  <xr:revisionPtr revIDLastSave="0" documentId="8_{FDC6D59E-6357-43EE-9054-829103355CE4}" xr6:coauthVersionLast="47" xr6:coauthVersionMax="47" xr10:uidLastSave="{00000000-0000-0000-0000-000000000000}"/>
  <bookViews>
    <workbookView xWindow="28680" yWindow="1275" windowWidth="29040" windowHeight="15720" xr2:uid="{00000000-000D-0000-FFFF-FFFF00000000}"/>
  </bookViews>
  <sheets>
    <sheet name="Cover Sheet" sheetId="7" r:id="rId1"/>
    <sheet name="Chart 1 counterfactual" sheetId="1" r:id="rId2"/>
    <sheet name="Chart 2a price level" sheetId="2" r:id="rId3"/>
    <sheet name="Chart 2b 12-month change" sheetId="3" r:id="rId4"/>
    <sheet name="Chart 1 helper" sheetId="4" r:id="rId5"/>
    <sheet name="Chart 2a helper" sheetId="5" r:id="rId6"/>
    <sheet name="Chart 2b helper" sheetId="6"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V54" i="6" l="1"/>
  <c r="E54" i="6"/>
  <c r="D54" i="6"/>
  <c r="X54" i="6" s="1"/>
  <c r="C54" i="6"/>
  <c r="B54" i="6"/>
  <c r="A54" i="6"/>
  <c r="AG54" i="6" s="1"/>
  <c r="BV53" i="6"/>
  <c r="E53" i="6"/>
  <c r="AD53" i="6" s="1"/>
  <c r="D53" i="6"/>
  <c r="U53" i="6" s="1"/>
  <c r="C53" i="6"/>
  <c r="AE53" i="6" s="1"/>
  <c r="B53" i="6"/>
  <c r="A53" i="6"/>
  <c r="AG53" i="6" s="1"/>
  <c r="BV52" i="6"/>
  <c r="E52" i="6"/>
  <c r="AD52" i="6" s="1"/>
  <c r="D52" i="6"/>
  <c r="X52" i="6" s="1"/>
  <c r="C52" i="6"/>
  <c r="BU52" i="6" s="1"/>
  <c r="B52" i="6"/>
  <c r="A52" i="6"/>
  <c r="AG52" i="6" s="1"/>
  <c r="BV51" i="6"/>
  <c r="Y51" i="6"/>
  <c r="V51" i="6"/>
  <c r="E51" i="6"/>
  <c r="AD51" i="6" s="1"/>
  <c r="D51" i="6"/>
  <c r="C51" i="6"/>
  <c r="S51" i="6" s="1"/>
  <c r="B51" i="6"/>
  <c r="A51" i="6"/>
  <c r="AG51" i="6" s="1"/>
  <c r="BV50" i="6"/>
  <c r="AA50" i="6"/>
  <c r="U50" i="6"/>
  <c r="E50" i="6"/>
  <c r="AD50" i="6" s="1"/>
  <c r="D50" i="6"/>
  <c r="X50" i="6" s="1"/>
  <c r="C50" i="6"/>
  <c r="AE50" i="6" s="1"/>
  <c r="B50" i="6"/>
  <c r="A50" i="6"/>
  <c r="AG50" i="6" s="1"/>
  <c r="BV49" i="6"/>
  <c r="E49" i="6"/>
  <c r="AA49" i="6" s="1"/>
  <c r="D49" i="6"/>
  <c r="X49" i="6" s="1"/>
  <c r="C49" i="6"/>
  <c r="B49" i="6"/>
  <c r="A49" i="6"/>
  <c r="AG49" i="6" s="1"/>
  <c r="BV48" i="6"/>
  <c r="E48" i="6"/>
  <c r="D48" i="6"/>
  <c r="C48" i="6"/>
  <c r="R48" i="6" s="1"/>
  <c r="B48" i="6"/>
  <c r="A48" i="6"/>
  <c r="AG48" i="6" s="1"/>
  <c r="BV47" i="6"/>
  <c r="E47" i="6"/>
  <c r="AD47" i="6" s="1"/>
  <c r="D47" i="6"/>
  <c r="X47" i="6" s="1"/>
  <c r="C47" i="6"/>
  <c r="V47" i="6" s="1"/>
  <c r="B47" i="6"/>
  <c r="A47" i="6"/>
  <c r="AG47" i="6" s="1"/>
  <c r="BV46" i="6"/>
  <c r="E46" i="6"/>
  <c r="AA46" i="6" s="1"/>
  <c r="D46" i="6"/>
  <c r="U46" i="6" s="1"/>
  <c r="C46" i="6"/>
  <c r="AE46" i="6" s="1"/>
  <c r="B46" i="6"/>
  <c r="A46" i="6"/>
  <c r="AG46" i="6" s="1"/>
  <c r="BV45" i="6"/>
  <c r="E45" i="6"/>
  <c r="D45" i="6"/>
  <c r="U45" i="6" s="1"/>
  <c r="C45" i="6"/>
  <c r="S45" i="6" s="1"/>
  <c r="B45" i="6"/>
  <c r="A45" i="6"/>
  <c r="AG45" i="6" s="1"/>
  <c r="BV44" i="6"/>
  <c r="X44" i="6"/>
  <c r="R44" i="6"/>
  <c r="E44" i="6"/>
  <c r="D44" i="6"/>
  <c r="U44" i="6" s="1"/>
  <c r="C44" i="6"/>
  <c r="AE44" i="6" s="1"/>
  <c r="B44" i="6"/>
  <c r="A44" i="6"/>
  <c r="AG44" i="6" s="1"/>
  <c r="BV43" i="6"/>
  <c r="V43" i="6"/>
  <c r="S43" i="6"/>
  <c r="R43" i="6"/>
  <c r="P43" i="6"/>
  <c r="O43" i="6"/>
  <c r="E43" i="6"/>
  <c r="D43" i="6"/>
  <c r="X43" i="6" s="1"/>
  <c r="C43" i="6"/>
  <c r="B43" i="6"/>
  <c r="A43" i="6"/>
  <c r="AG43" i="6" s="1"/>
  <c r="BV42" i="6"/>
  <c r="E42" i="6"/>
  <c r="D42" i="6"/>
  <c r="U42" i="6" s="1"/>
  <c r="C42" i="6"/>
  <c r="B42" i="6"/>
  <c r="A42" i="6"/>
  <c r="AG42" i="6" s="1"/>
  <c r="BV41" i="6"/>
  <c r="E41" i="6"/>
  <c r="D41" i="6"/>
  <c r="U41" i="6" s="1"/>
  <c r="C41" i="6"/>
  <c r="Y41" i="6" s="1"/>
  <c r="B41" i="6"/>
  <c r="A41" i="6"/>
  <c r="AG41" i="6" s="1"/>
  <c r="BV40" i="6"/>
  <c r="E40" i="6"/>
  <c r="AD40" i="6" s="1"/>
  <c r="D40" i="6"/>
  <c r="U40" i="6" s="1"/>
  <c r="C40" i="6"/>
  <c r="BU40" i="6" s="1"/>
  <c r="B40" i="6"/>
  <c r="A40" i="6"/>
  <c r="AG40" i="6" s="1"/>
  <c r="BV39" i="6"/>
  <c r="E39" i="6"/>
  <c r="D39" i="6"/>
  <c r="U39" i="6" s="1"/>
  <c r="C39" i="6"/>
  <c r="BU39" i="6" s="1"/>
  <c r="B39" i="6"/>
  <c r="A39" i="6"/>
  <c r="AG39" i="6" s="1"/>
  <c r="BV38" i="6"/>
  <c r="E38" i="6"/>
  <c r="AA38" i="6" s="1"/>
  <c r="D38" i="6"/>
  <c r="X38" i="6" s="1"/>
  <c r="C38" i="6"/>
  <c r="V38" i="6" s="1"/>
  <c r="B38" i="6"/>
  <c r="A38" i="6"/>
  <c r="AG38" i="6" s="1"/>
  <c r="BV37" i="6"/>
  <c r="E37" i="6"/>
  <c r="AA37" i="6" s="1"/>
  <c r="D37" i="6"/>
  <c r="C37" i="6"/>
  <c r="P37" i="6" s="1"/>
  <c r="B37" i="6"/>
  <c r="A37" i="6"/>
  <c r="AG37" i="6" s="1"/>
  <c r="BV36" i="6"/>
  <c r="E36" i="6"/>
  <c r="D36" i="6"/>
  <c r="X36" i="6" s="1"/>
  <c r="C36" i="6"/>
  <c r="V36" i="6" s="1"/>
  <c r="B36" i="6"/>
  <c r="A36" i="6"/>
  <c r="AG36" i="6" s="1"/>
  <c r="BV35" i="6"/>
  <c r="AD35" i="6"/>
  <c r="V35" i="6"/>
  <c r="E35" i="6"/>
  <c r="AA35" i="6" s="1"/>
  <c r="D35" i="6"/>
  <c r="U35" i="6" s="1"/>
  <c r="C35" i="6"/>
  <c r="B35" i="6"/>
  <c r="A35" i="6"/>
  <c r="AG35" i="6" s="1"/>
  <c r="BV34" i="6"/>
  <c r="E34" i="6"/>
  <c r="AD34" i="6" s="1"/>
  <c r="D34" i="6"/>
  <c r="C34" i="6"/>
  <c r="V34" i="6" s="1"/>
  <c r="B34" i="6"/>
  <c r="A34" i="6"/>
  <c r="AG34" i="6" s="1"/>
  <c r="BV33" i="6"/>
  <c r="E33" i="6"/>
  <c r="D33" i="6"/>
  <c r="C33" i="6"/>
  <c r="B33" i="6"/>
  <c r="A33" i="6"/>
  <c r="AG33" i="6" s="1"/>
  <c r="BV32" i="6"/>
  <c r="E32" i="6"/>
  <c r="AD32" i="6" s="1"/>
  <c r="D32" i="6"/>
  <c r="X32" i="6" s="1"/>
  <c r="C32" i="6"/>
  <c r="B32" i="6"/>
  <c r="A32" i="6"/>
  <c r="AG32" i="6" s="1"/>
  <c r="BV31" i="6"/>
  <c r="E31" i="6"/>
  <c r="AD31" i="6" s="1"/>
  <c r="D31" i="6"/>
  <c r="X31" i="6" s="1"/>
  <c r="C31" i="6"/>
  <c r="AE31" i="6" s="1"/>
  <c r="B31" i="6"/>
  <c r="A31" i="6"/>
  <c r="AG31" i="6" s="1"/>
  <c r="BV30" i="6"/>
  <c r="E30" i="6"/>
  <c r="AA30" i="6" s="1"/>
  <c r="D30" i="6"/>
  <c r="C30" i="6"/>
  <c r="B30" i="6"/>
  <c r="A30" i="6"/>
  <c r="AG30" i="6" s="1"/>
  <c r="BV29" i="6"/>
  <c r="E29" i="6"/>
  <c r="AD29" i="6" s="1"/>
  <c r="D29" i="6"/>
  <c r="U29" i="6" s="1"/>
  <c r="C29" i="6"/>
  <c r="O29" i="6" s="1"/>
  <c r="B29" i="6"/>
  <c r="A29" i="6"/>
  <c r="AG29" i="6" s="1"/>
  <c r="BV28" i="6"/>
  <c r="E28" i="6"/>
  <c r="AA28" i="6" s="1"/>
  <c r="D28" i="6"/>
  <c r="X28" i="6" s="1"/>
  <c r="C28" i="6"/>
  <c r="B28" i="6"/>
  <c r="A28" i="6"/>
  <c r="AG28" i="6" s="1"/>
  <c r="BV27" i="6"/>
  <c r="AG27" i="6"/>
  <c r="E27" i="6"/>
  <c r="AD27" i="6" s="1"/>
  <c r="D27" i="6"/>
  <c r="U27" i="6" s="1"/>
  <c r="C27" i="6"/>
  <c r="AE27" i="6" s="1"/>
  <c r="B27" i="6"/>
  <c r="A27" i="6"/>
  <c r="BV26" i="6"/>
  <c r="E26" i="6"/>
  <c r="D26" i="6"/>
  <c r="C26" i="6"/>
  <c r="B26" i="6"/>
  <c r="A26" i="6"/>
  <c r="AG26" i="6" s="1"/>
  <c r="BV25" i="6"/>
  <c r="E25" i="6"/>
  <c r="D25" i="6"/>
  <c r="X25" i="6" s="1"/>
  <c r="C25" i="6"/>
  <c r="AE25" i="6" s="1"/>
  <c r="B25" i="6"/>
  <c r="A25" i="6"/>
  <c r="AG25" i="6" s="1"/>
  <c r="BV24" i="6"/>
  <c r="E24" i="6"/>
  <c r="AD24" i="6" s="1"/>
  <c r="D24" i="6"/>
  <c r="U24" i="6" s="1"/>
  <c r="C24" i="6"/>
  <c r="R24" i="6" s="1"/>
  <c r="B24" i="6"/>
  <c r="A24" i="6"/>
  <c r="BV23" i="6"/>
  <c r="E23" i="6"/>
  <c r="AA23" i="6" s="1"/>
  <c r="D23" i="6"/>
  <c r="U23" i="6" s="1"/>
  <c r="C23" i="6"/>
  <c r="AE23" i="6" s="1"/>
  <c r="B23" i="6"/>
  <c r="A23" i="6"/>
  <c r="AG23" i="6" s="1"/>
  <c r="BV22" i="6"/>
  <c r="E22" i="6"/>
  <c r="D22" i="6"/>
  <c r="U22" i="6" s="1"/>
  <c r="C22" i="6"/>
  <c r="BU22" i="6" s="1"/>
  <c r="B22" i="6"/>
  <c r="A22" i="6"/>
  <c r="AG22" i="6" s="1"/>
  <c r="I19" i="6"/>
  <c r="H14" i="6"/>
  <c r="H17" i="6" s="1"/>
  <c r="H18" i="6" s="1"/>
  <c r="N13" i="6"/>
  <c r="E54" i="5"/>
  <c r="D54" i="5"/>
  <c r="C54" i="5"/>
  <c r="F54" i="5" s="1"/>
  <c r="B54" i="5"/>
  <c r="A54" i="5"/>
  <c r="AG54" i="5" s="1"/>
  <c r="E53" i="5"/>
  <c r="D53" i="5"/>
  <c r="C53" i="5"/>
  <c r="F53" i="5" s="1"/>
  <c r="G53" i="5" s="1"/>
  <c r="H53" i="5" s="1"/>
  <c r="B53" i="5"/>
  <c r="A53" i="5"/>
  <c r="AG53" i="5" s="1"/>
  <c r="E52" i="5"/>
  <c r="D52" i="5"/>
  <c r="C52" i="5"/>
  <c r="F52" i="5" s="1"/>
  <c r="B52" i="5"/>
  <c r="A52" i="5"/>
  <c r="AG52" i="5" s="1"/>
  <c r="E51" i="5"/>
  <c r="D51" i="5"/>
  <c r="C51" i="5"/>
  <c r="F51" i="5" s="1"/>
  <c r="B51" i="5"/>
  <c r="A51" i="5"/>
  <c r="AG51" i="5" s="1"/>
  <c r="E50" i="5"/>
  <c r="D50" i="5"/>
  <c r="C50" i="5"/>
  <c r="F50" i="5" s="1"/>
  <c r="B50" i="5"/>
  <c r="A50" i="5"/>
  <c r="AG50" i="5" s="1"/>
  <c r="E49" i="5"/>
  <c r="D49" i="5"/>
  <c r="C49" i="5"/>
  <c r="F49" i="5" s="1"/>
  <c r="B49" i="5"/>
  <c r="A49" i="5"/>
  <c r="AG49" i="5" s="1"/>
  <c r="E48" i="5"/>
  <c r="D48" i="5"/>
  <c r="C48" i="5"/>
  <c r="F48" i="5" s="1"/>
  <c r="B48" i="5"/>
  <c r="A48" i="5"/>
  <c r="AG48" i="5" s="1"/>
  <c r="E47" i="5"/>
  <c r="D47" i="5"/>
  <c r="C47" i="5"/>
  <c r="F47" i="5" s="1"/>
  <c r="G47" i="5" s="1"/>
  <c r="B47" i="5"/>
  <c r="A47" i="5"/>
  <c r="AG47" i="5" s="1"/>
  <c r="E46" i="5"/>
  <c r="D46" i="5"/>
  <c r="C46" i="5"/>
  <c r="F46" i="5" s="1"/>
  <c r="B46" i="5"/>
  <c r="A46" i="5"/>
  <c r="AG46" i="5" s="1"/>
  <c r="E45" i="5"/>
  <c r="D45" i="5"/>
  <c r="C45" i="5"/>
  <c r="F45" i="5" s="1"/>
  <c r="B45" i="5"/>
  <c r="A45" i="5"/>
  <c r="AG45" i="5" s="1"/>
  <c r="E44" i="5"/>
  <c r="D44" i="5"/>
  <c r="C44" i="5"/>
  <c r="F44" i="5" s="1"/>
  <c r="B44" i="5"/>
  <c r="A44" i="5"/>
  <c r="AG44" i="5" s="1"/>
  <c r="F43" i="5"/>
  <c r="E43" i="5"/>
  <c r="D43" i="5"/>
  <c r="C43" i="5"/>
  <c r="B43" i="5"/>
  <c r="A43" i="5"/>
  <c r="AG43" i="5" s="1"/>
  <c r="E42" i="5"/>
  <c r="D42" i="5"/>
  <c r="C42" i="5"/>
  <c r="F42" i="5" s="1"/>
  <c r="B42" i="5"/>
  <c r="A42" i="5"/>
  <c r="AG42" i="5" s="1"/>
  <c r="E41" i="5"/>
  <c r="D41" i="5"/>
  <c r="C41" i="5"/>
  <c r="F41" i="5" s="1"/>
  <c r="B41" i="5"/>
  <c r="A41" i="5"/>
  <c r="AG41" i="5" s="1"/>
  <c r="E40" i="5"/>
  <c r="D40" i="5"/>
  <c r="C40" i="5"/>
  <c r="F40" i="5" s="1"/>
  <c r="B40" i="5"/>
  <c r="A40" i="5"/>
  <c r="AG40" i="5" s="1"/>
  <c r="E39" i="5"/>
  <c r="D39" i="5"/>
  <c r="C39" i="5"/>
  <c r="F39" i="5" s="1"/>
  <c r="B39" i="5"/>
  <c r="A39" i="5"/>
  <c r="AG39" i="5" s="1"/>
  <c r="E38" i="5"/>
  <c r="D38" i="5"/>
  <c r="C38" i="5"/>
  <c r="F38" i="5" s="1"/>
  <c r="B38" i="5"/>
  <c r="A38" i="5"/>
  <c r="AG38" i="5" s="1"/>
  <c r="E37" i="5"/>
  <c r="D37" i="5"/>
  <c r="C37" i="5"/>
  <c r="F37" i="5" s="1"/>
  <c r="G37" i="5" s="1"/>
  <c r="B37" i="5"/>
  <c r="A37" i="5"/>
  <c r="AG37" i="5" s="1"/>
  <c r="E36" i="5"/>
  <c r="D36" i="5"/>
  <c r="C36" i="5"/>
  <c r="F36" i="5" s="1"/>
  <c r="G36" i="5" s="1"/>
  <c r="B36" i="5"/>
  <c r="A36" i="5"/>
  <c r="AG36" i="5" s="1"/>
  <c r="E35" i="5"/>
  <c r="D35" i="5"/>
  <c r="C35" i="5"/>
  <c r="F35" i="5" s="1"/>
  <c r="B35" i="5"/>
  <c r="A35" i="5"/>
  <c r="AG35" i="5" s="1"/>
  <c r="E34" i="5"/>
  <c r="D34" i="5"/>
  <c r="C34" i="5"/>
  <c r="F34" i="5" s="1"/>
  <c r="B34" i="5"/>
  <c r="A34" i="5"/>
  <c r="AG34" i="5" s="1"/>
  <c r="E33" i="5"/>
  <c r="D33" i="5"/>
  <c r="C33" i="5"/>
  <c r="F33" i="5" s="1"/>
  <c r="G33" i="5" s="1"/>
  <c r="B33" i="5"/>
  <c r="A33" i="5"/>
  <c r="AG33" i="5" s="1"/>
  <c r="AG32" i="5"/>
  <c r="E32" i="5"/>
  <c r="D32" i="5"/>
  <c r="C32" i="5"/>
  <c r="F32" i="5" s="1"/>
  <c r="B32" i="5"/>
  <c r="A32" i="5"/>
  <c r="E31" i="5"/>
  <c r="D31" i="5"/>
  <c r="C31" i="5"/>
  <c r="F31" i="5" s="1"/>
  <c r="B31" i="5"/>
  <c r="A31" i="5"/>
  <c r="AG31" i="5" s="1"/>
  <c r="E30" i="5"/>
  <c r="D30" i="5"/>
  <c r="C30" i="5"/>
  <c r="F30" i="5" s="1"/>
  <c r="G30" i="5" s="1"/>
  <c r="B30" i="5"/>
  <c r="A30" i="5"/>
  <c r="AG30" i="5" s="1"/>
  <c r="E29" i="5"/>
  <c r="D29" i="5"/>
  <c r="C29" i="5"/>
  <c r="F29" i="5" s="1"/>
  <c r="B29" i="5"/>
  <c r="A29" i="5"/>
  <c r="AG29" i="5" s="1"/>
  <c r="E28" i="5"/>
  <c r="D28" i="5"/>
  <c r="C28" i="5"/>
  <c r="F28" i="5" s="1"/>
  <c r="B28" i="5"/>
  <c r="A28" i="5"/>
  <c r="AG28" i="5" s="1"/>
  <c r="E27" i="5"/>
  <c r="D27" i="5"/>
  <c r="C27" i="5"/>
  <c r="F27" i="5" s="1"/>
  <c r="B27" i="5"/>
  <c r="A27" i="5"/>
  <c r="AG27" i="5" s="1"/>
  <c r="E26" i="5"/>
  <c r="D26" i="5"/>
  <c r="C26" i="5"/>
  <c r="F26" i="5" s="1"/>
  <c r="B26" i="5"/>
  <c r="A26" i="5"/>
  <c r="AG26" i="5" s="1"/>
  <c r="E25" i="5"/>
  <c r="D25" i="5"/>
  <c r="C25" i="5"/>
  <c r="F25" i="5" s="1"/>
  <c r="B25" i="5"/>
  <c r="A25" i="5"/>
  <c r="AG25" i="5" s="1"/>
  <c r="E24" i="5"/>
  <c r="D24" i="5"/>
  <c r="C24" i="5"/>
  <c r="F24" i="5" s="1"/>
  <c r="B24" i="5"/>
  <c r="A24" i="5"/>
  <c r="AG24" i="5" s="1"/>
  <c r="E23" i="5"/>
  <c r="D23" i="5"/>
  <c r="C23" i="5"/>
  <c r="F23" i="5" s="1"/>
  <c r="B23" i="5"/>
  <c r="A23" i="5"/>
  <c r="E22" i="5"/>
  <c r="D22" i="5"/>
  <c r="C22" i="5"/>
  <c r="F22" i="5" s="1"/>
  <c r="B22" i="5"/>
  <c r="A22" i="5"/>
  <c r="H14" i="5" s="1"/>
  <c r="I19" i="5"/>
  <c r="N13" i="5"/>
  <c r="D58" i="4"/>
  <c r="C58" i="4"/>
  <c r="A58" i="4"/>
  <c r="B58" i="4" s="1"/>
  <c r="D57" i="4"/>
  <c r="C57" i="4"/>
  <c r="A57" i="4"/>
  <c r="B57" i="4" s="1"/>
  <c r="D56" i="4"/>
  <c r="C56" i="4"/>
  <c r="E56" i="4" s="1"/>
  <c r="A56" i="4"/>
  <c r="B56" i="4" s="1"/>
  <c r="D55" i="4"/>
  <c r="C55" i="4"/>
  <c r="A55" i="4"/>
  <c r="B55" i="4" s="1"/>
  <c r="D54" i="4"/>
  <c r="C54" i="4"/>
  <c r="A54" i="4"/>
  <c r="B54" i="4" s="1"/>
  <c r="D53" i="4"/>
  <c r="C53" i="4"/>
  <c r="F53" i="4" s="1"/>
  <c r="A53" i="4"/>
  <c r="B53" i="4" s="1"/>
  <c r="D52" i="4"/>
  <c r="C52" i="4"/>
  <c r="F52" i="4" s="1"/>
  <c r="A52" i="4"/>
  <c r="B52" i="4" s="1"/>
  <c r="D51" i="4"/>
  <c r="C51" i="4"/>
  <c r="F51" i="4" s="1"/>
  <c r="A51" i="4"/>
  <c r="B51" i="4" s="1"/>
  <c r="D50" i="4"/>
  <c r="C50" i="4"/>
  <c r="A50" i="4"/>
  <c r="B50" i="4" s="1"/>
  <c r="D49" i="4"/>
  <c r="C49" i="4"/>
  <c r="A49" i="4"/>
  <c r="B49" i="4" s="1"/>
  <c r="D48" i="4"/>
  <c r="C48" i="4"/>
  <c r="A48" i="4"/>
  <c r="B48" i="4" s="1"/>
  <c r="D47" i="4"/>
  <c r="C47" i="4"/>
  <c r="A47" i="4"/>
  <c r="B47" i="4" s="1"/>
  <c r="D46" i="4"/>
  <c r="C46" i="4"/>
  <c r="A46" i="4"/>
  <c r="B46" i="4" s="1"/>
  <c r="D45" i="4"/>
  <c r="C45" i="4"/>
  <c r="A45" i="4"/>
  <c r="B45" i="4" s="1"/>
  <c r="D44" i="4"/>
  <c r="C44" i="4"/>
  <c r="A44" i="4"/>
  <c r="B44" i="4" s="1"/>
  <c r="D43" i="4"/>
  <c r="C43" i="4"/>
  <c r="E43" i="4" s="1"/>
  <c r="A43" i="4"/>
  <c r="B43" i="4" s="1"/>
  <c r="D42" i="4"/>
  <c r="C42" i="4"/>
  <c r="A42" i="4"/>
  <c r="B42" i="4" s="1"/>
  <c r="D41" i="4"/>
  <c r="C41" i="4"/>
  <c r="A41" i="4"/>
  <c r="B41" i="4" s="1"/>
  <c r="D40" i="4"/>
  <c r="C40" i="4"/>
  <c r="A40" i="4"/>
  <c r="B40" i="4" s="1"/>
  <c r="D39" i="4"/>
  <c r="C39" i="4"/>
  <c r="E39" i="4" s="1"/>
  <c r="A39" i="4"/>
  <c r="B39" i="4" s="1"/>
  <c r="D38" i="4"/>
  <c r="C38" i="4"/>
  <c r="F38" i="4" s="1"/>
  <c r="A38" i="4"/>
  <c r="B38" i="4" s="1"/>
  <c r="D37" i="4"/>
  <c r="C37" i="4"/>
  <c r="A37" i="4"/>
  <c r="B37" i="4" s="1"/>
  <c r="D36" i="4"/>
  <c r="C36" i="4"/>
  <c r="A36" i="4"/>
  <c r="B36" i="4" s="1"/>
  <c r="D35" i="4"/>
  <c r="C35" i="4"/>
  <c r="A35" i="4"/>
  <c r="B35" i="4" s="1"/>
  <c r="D34" i="4"/>
  <c r="C34" i="4"/>
  <c r="F34" i="4" s="1"/>
  <c r="A34" i="4"/>
  <c r="B34" i="4" s="1"/>
  <c r="D33" i="4"/>
  <c r="C33" i="4"/>
  <c r="F33" i="4" s="1"/>
  <c r="A33" i="4"/>
  <c r="B33" i="4" s="1"/>
  <c r="D32" i="4"/>
  <c r="C32" i="4"/>
  <c r="E32" i="4" s="1"/>
  <c r="A32" i="4"/>
  <c r="B32" i="4" s="1"/>
  <c r="D31" i="4"/>
  <c r="C31" i="4"/>
  <c r="F31" i="4" s="1"/>
  <c r="A31" i="4"/>
  <c r="B31" i="4" s="1"/>
  <c r="D30" i="4"/>
  <c r="C30" i="4"/>
  <c r="F30" i="4" s="1"/>
  <c r="A30" i="4"/>
  <c r="B30" i="4" s="1"/>
  <c r="D29" i="4"/>
  <c r="C29" i="4"/>
  <c r="A29" i="4"/>
  <c r="B29" i="4" s="1"/>
  <c r="D28" i="4"/>
  <c r="C28" i="4"/>
  <c r="A28" i="4"/>
  <c r="B28" i="4" s="1"/>
  <c r="D27" i="4"/>
  <c r="C27" i="4"/>
  <c r="A27" i="4"/>
  <c r="B27" i="4" s="1"/>
  <c r="D26" i="4"/>
  <c r="C26" i="4"/>
  <c r="A26" i="4"/>
  <c r="B26" i="4" s="1"/>
  <c r="D25" i="4"/>
  <c r="C25" i="4"/>
  <c r="A25" i="4"/>
  <c r="B25" i="4" s="1"/>
  <c r="D24" i="4"/>
  <c r="C24" i="4"/>
  <c r="F24" i="4" s="1"/>
  <c r="A24" i="4"/>
  <c r="B24" i="4" s="1"/>
  <c r="D23" i="4"/>
  <c r="C23" i="4"/>
  <c r="F23" i="4" s="1"/>
  <c r="A23" i="4"/>
  <c r="B23" i="4" s="1"/>
  <c r="D22" i="4"/>
  <c r="C22" i="4"/>
  <c r="A22" i="4"/>
  <c r="B22" i="4" s="1"/>
  <c r="D21" i="4"/>
  <c r="C21" i="4"/>
  <c r="F21" i="4" s="1"/>
  <c r="A21" i="4"/>
  <c r="B21" i="4" s="1"/>
  <c r="D20" i="4"/>
  <c r="C20" i="4"/>
  <c r="A20" i="4"/>
  <c r="B20" i="4" s="1"/>
  <c r="D19" i="4"/>
  <c r="C19" i="4"/>
  <c r="A19" i="4"/>
  <c r="B19" i="4" s="1"/>
  <c r="D18" i="4"/>
  <c r="C18" i="4"/>
  <c r="A18" i="4"/>
  <c r="B18" i="4" s="1"/>
  <c r="D17" i="4"/>
  <c r="C17" i="4"/>
  <c r="E17" i="4" s="1"/>
  <c r="A17" i="4"/>
  <c r="B17" i="4" s="1"/>
  <c r="D16" i="4"/>
  <c r="C16" i="4"/>
  <c r="A16" i="4"/>
  <c r="B16" i="4" s="1"/>
  <c r="D15" i="4"/>
  <c r="C15" i="4"/>
  <c r="A15" i="4"/>
  <c r="B15" i="4" s="1"/>
  <c r="D14" i="4"/>
  <c r="C14" i="4"/>
  <c r="A14" i="4"/>
  <c r="B14" i="4" s="1"/>
  <c r="D13" i="4"/>
  <c r="C13" i="4"/>
  <c r="A13" i="4"/>
  <c r="B13" i="4" s="1"/>
  <c r="D12" i="4"/>
  <c r="C12" i="4"/>
  <c r="F12" i="4" s="1"/>
  <c r="A12" i="4"/>
  <c r="B12" i="4" s="1"/>
  <c r="D11" i="4"/>
  <c r="C11" i="4"/>
  <c r="A11" i="4"/>
  <c r="B11" i="4" s="1"/>
  <c r="D10" i="4"/>
  <c r="C10" i="4"/>
  <c r="F10" i="4" s="1"/>
  <c r="A10" i="4"/>
  <c r="B10" i="4" s="1"/>
  <c r="U25" i="6" l="1"/>
  <c r="BU31" i="6"/>
  <c r="X46" i="6"/>
  <c r="AB46" i="6"/>
  <c r="R25" i="6"/>
  <c r="X22" i="6"/>
  <c r="AD46" i="6"/>
  <c r="AE32" i="6"/>
  <c r="X35" i="6"/>
  <c r="AE42" i="6"/>
  <c r="S39" i="6"/>
  <c r="O51" i="6"/>
  <c r="X39" i="6"/>
  <c r="P51" i="6"/>
  <c r="AE51" i="6"/>
  <c r="R51" i="6"/>
  <c r="Z51" i="6" s="1"/>
  <c r="BG51" i="6" s="1"/>
  <c r="O27" i="6"/>
  <c r="S27" i="6"/>
  <c r="I14" i="5"/>
  <c r="G49" i="5"/>
  <c r="G41" i="5"/>
  <c r="F47" i="4"/>
  <c r="F20" i="4"/>
  <c r="F42" i="4"/>
  <c r="F13" i="4"/>
  <c r="E57" i="4"/>
  <c r="O24" i="6"/>
  <c r="O34" i="6"/>
  <c r="R38" i="6"/>
  <c r="S34" i="6"/>
  <c r="AE38" i="6"/>
  <c r="U51" i="6"/>
  <c r="U36" i="6"/>
  <c r="R23" i="6"/>
  <c r="U32" i="6"/>
  <c r="V40" i="6"/>
  <c r="S23" i="6"/>
  <c r="X40" i="6"/>
  <c r="X45" i="6"/>
  <c r="U47" i="6"/>
  <c r="T51" i="6"/>
  <c r="BR51" i="6" s="1"/>
  <c r="AA24" i="6"/>
  <c r="AA32" i="6"/>
  <c r="AA34" i="6"/>
  <c r="W34" i="6" s="1"/>
  <c r="Y40" i="6"/>
  <c r="O42" i="6"/>
  <c r="Y45" i="6"/>
  <c r="V23" i="6"/>
  <c r="AB24" i="6"/>
  <c r="O31" i="6"/>
  <c r="AB32" i="6"/>
  <c r="AB34" i="6"/>
  <c r="P42" i="6"/>
  <c r="AB45" i="6"/>
  <c r="AB51" i="6"/>
  <c r="O53" i="6"/>
  <c r="AE41" i="6"/>
  <c r="AB23" i="6"/>
  <c r="Q23" i="6" s="1"/>
  <c r="AB43" i="6"/>
  <c r="AC43" i="6" s="1"/>
  <c r="Y32" i="6"/>
  <c r="AA51" i="6"/>
  <c r="W51" i="6" s="1"/>
  <c r="AL51" i="6" s="1"/>
  <c r="P31" i="6"/>
  <c r="BU34" i="6"/>
  <c r="AA40" i="6"/>
  <c r="R42" i="6"/>
  <c r="AA47" i="6"/>
  <c r="Y42" i="6"/>
  <c r="P44" i="6"/>
  <c r="V50" i="6"/>
  <c r="P45" i="6"/>
  <c r="S22" i="6"/>
  <c r="X27" i="6"/>
  <c r="X29" i="6"/>
  <c r="AA31" i="6"/>
  <c r="AD37" i="6"/>
  <c r="Y44" i="6"/>
  <c r="BU51" i="6"/>
  <c r="AE34" i="6"/>
  <c r="X41" i="6"/>
  <c r="O38" i="6"/>
  <c r="Y52" i="6"/>
  <c r="AD30" i="6"/>
  <c r="P34" i="6"/>
  <c r="P40" i="6"/>
  <c r="AF51" i="6"/>
  <c r="BQ51" i="6" s="1"/>
  <c r="S24" i="6"/>
  <c r="Z24" i="6" s="1"/>
  <c r="U28" i="6"/>
  <c r="Q28" i="6" s="1"/>
  <c r="R34" i="6"/>
  <c r="Z34" i="6" s="1"/>
  <c r="AD38" i="6"/>
  <c r="R40" i="6"/>
  <c r="U43" i="6"/>
  <c r="O23" i="6"/>
  <c r="X24" i="6"/>
  <c r="AD28" i="6"/>
  <c r="R32" i="6"/>
  <c r="Y24" i="6"/>
  <c r="V45" i="6"/>
  <c r="Y34" i="6"/>
  <c r="X23" i="6"/>
  <c r="R31" i="6"/>
  <c r="X42" i="6"/>
  <c r="Y31" i="6"/>
  <c r="Y39" i="6"/>
  <c r="AA27" i="6"/>
  <c r="AA29" i="6"/>
  <c r="AB31" i="6"/>
  <c r="BU44" i="6"/>
  <c r="R46" i="6"/>
  <c r="AF46" i="6" s="1"/>
  <c r="BK46" i="6" s="1"/>
  <c r="O40" i="6"/>
  <c r="AC40" i="6" s="1"/>
  <c r="O45" i="6"/>
  <c r="AE52" i="6"/>
  <c r="R45" i="6"/>
  <c r="P32" i="6"/>
  <c r="S40" i="6"/>
  <c r="AE47" i="6"/>
  <c r="P23" i="6"/>
  <c r="U34" i="6"/>
  <c r="H15" i="6"/>
  <c r="H16" i="6" s="1"/>
  <c r="X51" i="6"/>
  <c r="AE24" i="6"/>
  <c r="AB40" i="6"/>
  <c r="AB47" i="6"/>
  <c r="Y23" i="6"/>
  <c r="U31" i="6"/>
  <c r="AD23" i="6"/>
  <c r="AE40" i="6"/>
  <c r="AB42" i="6"/>
  <c r="P22" i="6"/>
  <c r="V22" i="6"/>
  <c r="AB41" i="6"/>
  <c r="V46" i="6"/>
  <c r="Q46" i="6" s="1"/>
  <c r="H47" i="5"/>
  <c r="G54" i="5"/>
  <c r="G43" i="5"/>
  <c r="G50" i="5"/>
  <c r="N53" i="5"/>
  <c r="S53" i="5" s="1"/>
  <c r="J14" i="5"/>
  <c r="F18" i="4"/>
  <c r="E28" i="4"/>
  <c r="F50" i="4"/>
  <c r="E14" i="4"/>
  <c r="F58" i="4"/>
  <c r="E25" i="4"/>
  <c r="E54" i="4"/>
  <c r="F22" i="4"/>
  <c r="E36" i="4"/>
  <c r="E41" i="4"/>
  <c r="F56" i="4"/>
  <c r="E58" i="4"/>
  <c r="F16" i="4"/>
  <c r="E45" i="4"/>
  <c r="F36" i="4"/>
  <c r="E42" i="4"/>
  <c r="F54" i="4"/>
  <c r="F25" i="4"/>
  <c r="E31" i="4"/>
  <c r="F14" i="4"/>
  <c r="E20" i="4"/>
  <c r="F49" i="4"/>
  <c r="F43" i="4"/>
  <c r="F55" i="4"/>
  <c r="E21" i="4"/>
  <c r="F32" i="4"/>
  <c r="E10" i="4"/>
  <c r="F27" i="4"/>
  <c r="E44" i="4"/>
  <c r="F39" i="4"/>
  <c r="E51" i="4"/>
  <c r="E11" i="4"/>
  <c r="F28" i="4"/>
  <c r="F57" i="4"/>
  <c r="F17" i="4"/>
  <c r="F40" i="4"/>
  <c r="F46" i="4"/>
  <c r="F29" i="4"/>
  <c r="F35" i="4"/>
  <c r="F41" i="4"/>
  <c r="F19" i="4"/>
  <c r="N47" i="5"/>
  <c r="M47" i="5"/>
  <c r="P47" i="5" s="1"/>
  <c r="G23" i="5"/>
  <c r="H33" i="5"/>
  <c r="J33" i="5" s="1"/>
  <c r="H41" i="5"/>
  <c r="I41" i="5" s="1"/>
  <c r="J41" i="5"/>
  <c r="E55" i="4"/>
  <c r="E18" i="4"/>
  <c r="G26" i="5"/>
  <c r="E29" i="4"/>
  <c r="G35" i="5"/>
  <c r="G44" i="5"/>
  <c r="E40" i="4"/>
  <c r="G22" i="5"/>
  <c r="L14" i="5"/>
  <c r="AG23" i="5"/>
  <c r="G25" i="5"/>
  <c r="G28" i="5"/>
  <c r="G40" i="5"/>
  <c r="H30" i="5"/>
  <c r="J30" i="5" s="1"/>
  <c r="N36" i="5"/>
  <c r="M36" i="5"/>
  <c r="P36" i="5" s="1"/>
  <c r="E22" i="4"/>
  <c r="J36" i="5"/>
  <c r="H36" i="5"/>
  <c r="I36" i="5" s="1"/>
  <c r="F44" i="4"/>
  <c r="F15" i="4"/>
  <c r="E15" i="4"/>
  <c r="M30" i="5"/>
  <c r="P30" i="5" s="1"/>
  <c r="G24" i="5"/>
  <c r="G48" i="5"/>
  <c r="E33" i="4"/>
  <c r="G27" i="5"/>
  <c r="G39" i="5"/>
  <c r="K14" i="5"/>
  <c r="F26" i="4"/>
  <c r="E26" i="4"/>
  <c r="F37" i="4"/>
  <c r="E37" i="4"/>
  <c r="E48" i="4"/>
  <c r="F48" i="4"/>
  <c r="F11" i="4"/>
  <c r="AD25" i="6"/>
  <c r="AA25" i="6"/>
  <c r="M14" i="5"/>
  <c r="H49" i="5"/>
  <c r="J49" i="5" s="1"/>
  <c r="E19" i="4"/>
  <c r="E30" i="4"/>
  <c r="E23" i="4"/>
  <c r="E34" i="4"/>
  <c r="F45" i="4"/>
  <c r="E49" i="4"/>
  <c r="G32" i="5"/>
  <c r="E12" i="4"/>
  <c r="G29" i="5"/>
  <c r="G45" i="5"/>
  <c r="E16" i="4"/>
  <c r="E27" i="4"/>
  <c r="E38" i="4"/>
  <c r="E53" i="4"/>
  <c r="G31" i="5"/>
  <c r="AG22" i="5"/>
  <c r="E46" i="4"/>
  <c r="I53" i="5"/>
  <c r="E13" i="4"/>
  <c r="E24" i="4"/>
  <c r="E35" i="4"/>
  <c r="E50" i="4"/>
  <c r="E52" i="4"/>
  <c r="J53" i="5"/>
  <c r="R30" i="6"/>
  <c r="O30" i="6"/>
  <c r="S30" i="6"/>
  <c r="AE30" i="6"/>
  <c r="AB30" i="6"/>
  <c r="Y30" i="6"/>
  <c r="BU30" i="6"/>
  <c r="P30" i="6"/>
  <c r="I37" i="5"/>
  <c r="U30" i="6"/>
  <c r="X30" i="6"/>
  <c r="H13" i="5"/>
  <c r="G34" i="5"/>
  <c r="G38" i="5"/>
  <c r="I47" i="5"/>
  <c r="J47" i="5"/>
  <c r="G52" i="5"/>
  <c r="V30" i="6"/>
  <c r="E47" i="4"/>
  <c r="H37" i="5"/>
  <c r="AE28" i="6"/>
  <c r="Y28" i="6"/>
  <c r="O28" i="6"/>
  <c r="BU28" i="6"/>
  <c r="R28" i="6"/>
  <c r="P28" i="6"/>
  <c r="S28" i="6"/>
  <c r="H54" i="5"/>
  <c r="J54" i="5" s="1"/>
  <c r="V28" i="6"/>
  <c r="G46" i="5"/>
  <c r="G42" i="5"/>
  <c r="AB28" i="6"/>
  <c r="K14" i="6"/>
  <c r="H13" i="6"/>
  <c r="AG24" i="6"/>
  <c r="AB26" i="6"/>
  <c r="R26" i="6"/>
  <c r="P26" i="6"/>
  <c r="BU26" i="6"/>
  <c r="Y26" i="6"/>
  <c r="AE26" i="6"/>
  <c r="V26" i="6"/>
  <c r="S26" i="6"/>
  <c r="O26" i="6"/>
  <c r="X26" i="6"/>
  <c r="U26" i="6"/>
  <c r="M53" i="5"/>
  <c r="P53" i="5" s="1"/>
  <c r="AD26" i="6"/>
  <c r="AA26" i="6"/>
  <c r="Y22" i="6"/>
  <c r="G51" i="5"/>
  <c r="AD42" i="6"/>
  <c r="AA42" i="6"/>
  <c r="BU42" i="6"/>
  <c r="AE22" i="6"/>
  <c r="BU23" i="6"/>
  <c r="Y25" i="6"/>
  <c r="BU25" i="6"/>
  <c r="V25" i="6"/>
  <c r="P25" i="6"/>
  <c r="X48" i="6"/>
  <c r="U48" i="6"/>
  <c r="O25" i="6"/>
  <c r="AB27" i="6"/>
  <c r="Y27" i="6"/>
  <c r="BU27" i="6"/>
  <c r="R27" i="6"/>
  <c r="P27" i="6"/>
  <c r="AD48" i="6"/>
  <c r="AA48" i="6"/>
  <c r="P29" i="6"/>
  <c r="AE29" i="6"/>
  <c r="AB29" i="6"/>
  <c r="BU29" i="6"/>
  <c r="V29" i="6"/>
  <c r="Y29" i="6"/>
  <c r="J14" i="6"/>
  <c r="I14" i="6"/>
  <c r="S25" i="6"/>
  <c r="AF25" i="6" s="1"/>
  <c r="BK25" i="6" s="1"/>
  <c r="AE33" i="6"/>
  <c r="AB33" i="6"/>
  <c r="Y33" i="6"/>
  <c r="BU33" i="6"/>
  <c r="V33" i="6"/>
  <c r="P33" i="6"/>
  <c r="O33" i="6"/>
  <c r="AD36" i="6"/>
  <c r="AA36" i="6"/>
  <c r="AB22" i="6"/>
  <c r="R22" i="6"/>
  <c r="X33" i="6"/>
  <c r="U33" i="6"/>
  <c r="R29" i="6"/>
  <c r="BU41" i="6"/>
  <c r="AA41" i="6"/>
  <c r="AD41" i="6"/>
  <c r="L14" i="6"/>
  <c r="V27" i="6"/>
  <c r="S29" i="6"/>
  <c r="R33" i="6"/>
  <c r="M14" i="6"/>
  <c r="O22" i="6"/>
  <c r="AB25" i="6"/>
  <c r="S33" i="6"/>
  <c r="V48" i="6"/>
  <c r="AE48" i="6"/>
  <c r="AB48" i="6"/>
  <c r="Y48" i="6"/>
  <c r="S48" i="6"/>
  <c r="P48" i="6"/>
  <c r="O48" i="6"/>
  <c r="P35" i="6"/>
  <c r="O35" i="6"/>
  <c r="AB35" i="6"/>
  <c r="Y35" i="6"/>
  <c r="BU35" i="6"/>
  <c r="R35" i="6"/>
  <c r="BN51" i="6"/>
  <c r="S35" i="6"/>
  <c r="AD22" i="6"/>
  <c r="AA22" i="6"/>
  <c r="S36" i="6"/>
  <c r="R36" i="6"/>
  <c r="BU36" i="6"/>
  <c r="P36" i="6"/>
  <c r="O36" i="6"/>
  <c r="AE36" i="6"/>
  <c r="Y36" i="6"/>
  <c r="AD45" i="6"/>
  <c r="AA45" i="6"/>
  <c r="BU45" i="6"/>
  <c r="BU48" i="6"/>
  <c r="AD33" i="6"/>
  <c r="AA33" i="6"/>
  <c r="V37" i="6"/>
  <c r="AE37" i="6"/>
  <c r="AB37" i="6"/>
  <c r="S37" i="6"/>
  <c r="R37" i="6"/>
  <c r="O37" i="6"/>
  <c r="BU37" i="6"/>
  <c r="AE35" i="6"/>
  <c r="AE39" i="6"/>
  <c r="P39" i="6"/>
  <c r="O39" i="6"/>
  <c r="AB39" i="6"/>
  <c r="V39" i="6"/>
  <c r="AB49" i="6"/>
  <c r="BU49" i="6"/>
  <c r="Y49" i="6"/>
  <c r="AE49" i="6"/>
  <c r="V49" i="6"/>
  <c r="S49" i="6"/>
  <c r="R49" i="6"/>
  <c r="P49" i="6"/>
  <c r="O49" i="6"/>
  <c r="AD43" i="6"/>
  <c r="AA43" i="6"/>
  <c r="Q43" i="6" s="1"/>
  <c r="AN43" i="6" s="1"/>
  <c r="AD39" i="6"/>
  <c r="T39" i="6" s="1"/>
  <c r="AA39" i="6"/>
  <c r="P24" i="6"/>
  <c r="BU24" i="6"/>
  <c r="V24" i="6"/>
  <c r="AB36" i="6"/>
  <c r="Y37" i="6"/>
  <c r="R39" i="6"/>
  <c r="X37" i="6"/>
  <c r="U37" i="6"/>
  <c r="Y47" i="6"/>
  <c r="X34" i="6"/>
  <c r="BU43" i="6"/>
  <c r="Y43" i="6"/>
  <c r="AF43" i="6" s="1"/>
  <c r="Y50" i="6"/>
  <c r="T50" i="6" s="1"/>
  <c r="AB38" i="6"/>
  <c r="BU38" i="6"/>
  <c r="Y38" i="6"/>
  <c r="P46" i="6"/>
  <c r="O46" i="6"/>
  <c r="AB50" i="6"/>
  <c r="BU54" i="6"/>
  <c r="Y54" i="6"/>
  <c r="S52" i="6"/>
  <c r="R52" i="6"/>
  <c r="P52" i="6"/>
  <c r="O52" i="6"/>
  <c r="V52" i="6"/>
  <c r="V53" i="6"/>
  <c r="S53" i="6"/>
  <c r="BU53" i="6"/>
  <c r="BU32" i="6"/>
  <c r="AB44" i="6"/>
  <c r="AA54" i="6"/>
  <c r="AD54" i="6"/>
  <c r="O54" i="6"/>
  <c r="P38" i="6"/>
  <c r="AD44" i="6"/>
  <c r="AA44" i="6"/>
  <c r="BU46" i="6"/>
  <c r="P54" i="6"/>
  <c r="O32" i="6"/>
  <c r="O44" i="6"/>
  <c r="S46" i="6"/>
  <c r="U52" i="6"/>
  <c r="P53" i="6"/>
  <c r="R41" i="6"/>
  <c r="P41" i="6"/>
  <c r="O41" i="6"/>
  <c r="R54" i="6"/>
  <c r="S38" i="6"/>
  <c r="U49" i="6"/>
  <c r="R53" i="6"/>
  <c r="S54" i="6"/>
  <c r="S47" i="6"/>
  <c r="R47" i="6"/>
  <c r="X53" i="6"/>
  <c r="S32" i="6"/>
  <c r="Z32" i="6" s="1"/>
  <c r="BP32" i="6" s="1"/>
  <c r="U38" i="6"/>
  <c r="S41" i="6"/>
  <c r="S44" i="6"/>
  <c r="O50" i="6"/>
  <c r="Y53" i="6"/>
  <c r="U54" i="6"/>
  <c r="BU47" i="6"/>
  <c r="P50" i="6"/>
  <c r="AA52" i="6"/>
  <c r="AA53" i="6"/>
  <c r="V54" i="6"/>
  <c r="AE43" i="6"/>
  <c r="Y46" i="6"/>
  <c r="O47" i="6"/>
  <c r="BU50" i="6"/>
  <c r="AB52" i="6"/>
  <c r="AB53" i="6"/>
  <c r="AB54" i="6"/>
  <c r="V31" i="6"/>
  <c r="S31" i="6"/>
  <c r="V32" i="6"/>
  <c r="V41" i="6"/>
  <c r="V42" i="6"/>
  <c r="S42" i="6"/>
  <c r="V44" i="6"/>
  <c r="AE45" i="6"/>
  <c r="AF45" i="6" s="1"/>
  <c r="P47" i="6"/>
  <c r="Q47" i="6" s="1"/>
  <c r="AW47" i="6" s="1"/>
  <c r="AD49" i="6"/>
  <c r="R50" i="6"/>
  <c r="AE54" i="6"/>
  <c r="S50" i="6"/>
  <c r="AT23" i="6" l="1"/>
  <c r="AQ23" i="6"/>
  <c r="AZ23" i="6"/>
  <c r="T35" i="6"/>
  <c r="BL35" i="6" s="1"/>
  <c r="BO51" i="6"/>
  <c r="T23" i="6"/>
  <c r="BF23" i="6" s="1"/>
  <c r="Q51" i="6"/>
  <c r="AQ51" i="6" s="1"/>
  <c r="BH51" i="6"/>
  <c r="Q31" i="6"/>
  <c r="AN31" i="6" s="1"/>
  <c r="T47" i="6"/>
  <c r="BO47" i="6" s="1"/>
  <c r="Q22" i="6"/>
  <c r="AW22" i="6" s="1"/>
  <c r="AC45" i="6"/>
  <c r="Z48" i="6"/>
  <c r="BS48" i="6" s="1"/>
  <c r="AC34" i="6"/>
  <c r="AS34" i="6" s="1"/>
  <c r="T28" i="6"/>
  <c r="BF51" i="6"/>
  <c r="AC53" i="6"/>
  <c r="AM53" i="6" s="1"/>
  <c r="T52" i="6"/>
  <c r="AX51" i="6"/>
  <c r="Q36" i="6"/>
  <c r="AZ36" i="6" s="1"/>
  <c r="BI51" i="6"/>
  <c r="AF40" i="6"/>
  <c r="BT40" i="6" s="1"/>
  <c r="BC51" i="6"/>
  <c r="BL51" i="6"/>
  <c r="AC23" i="6"/>
  <c r="AP23" i="6" s="1"/>
  <c r="T27" i="6"/>
  <c r="BO27" i="6" s="1"/>
  <c r="Q50" i="6"/>
  <c r="AZ50" i="6" s="1"/>
  <c r="BA51" i="6"/>
  <c r="N33" i="5"/>
  <c r="I33" i="5"/>
  <c r="AD33" i="5" s="1"/>
  <c r="H50" i="5"/>
  <c r="BS34" i="6"/>
  <c r="BG34" i="6"/>
  <c r="BP34" i="6"/>
  <c r="BD34" i="6"/>
  <c r="BM34" i="6"/>
  <c r="BJ34" i="6"/>
  <c r="AV43" i="6"/>
  <c r="BB43" i="6"/>
  <c r="AR34" i="6"/>
  <c r="AL34" i="6"/>
  <c r="AK46" i="6"/>
  <c r="AW46" i="6"/>
  <c r="AQ46" i="6"/>
  <c r="AT46" i="6"/>
  <c r="AP34" i="6"/>
  <c r="BC23" i="6"/>
  <c r="BI23" i="6"/>
  <c r="BP24" i="6"/>
  <c r="BD24" i="6"/>
  <c r="BM24" i="6"/>
  <c r="BS24" i="6"/>
  <c r="BG24" i="6"/>
  <c r="BJ24" i="6"/>
  <c r="Q53" i="6"/>
  <c r="BN43" i="6"/>
  <c r="AU51" i="6"/>
  <c r="T40" i="6"/>
  <c r="T53" i="6"/>
  <c r="BL53" i="6" s="1"/>
  <c r="AF23" i="6"/>
  <c r="T46" i="6"/>
  <c r="BF46" i="6" s="1"/>
  <c r="Z46" i="6"/>
  <c r="BG46" i="6" s="1"/>
  <c r="T22" i="6"/>
  <c r="BR22" i="6" s="1"/>
  <c r="AK22" i="6"/>
  <c r="Q25" i="6"/>
  <c r="AN25" i="6" s="1"/>
  <c r="Q40" i="6"/>
  <c r="T54" i="6"/>
  <c r="BO54" i="6" s="1"/>
  <c r="BT51" i="6"/>
  <c r="AF24" i="6"/>
  <c r="AN23" i="6"/>
  <c r="BE51" i="6"/>
  <c r="BK51" i="6"/>
  <c r="AN22" i="6"/>
  <c r="Q39" i="6"/>
  <c r="AN39" i="6" s="1"/>
  <c r="Z38" i="6"/>
  <c r="AK23" i="6"/>
  <c r="T38" i="6"/>
  <c r="BR38" i="6" s="1"/>
  <c r="T26" i="6"/>
  <c r="BC26" i="6" s="1"/>
  <c r="W23" i="6"/>
  <c r="AN51" i="6"/>
  <c r="AC51" i="6"/>
  <c r="T24" i="6"/>
  <c r="BO24" i="6" s="1"/>
  <c r="Q34" i="6"/>
  <c r="AW51" i="6"/>
  <c r="Q54" i="6"/>
  <c r="AW54" i="6" s="1"/>
  <c r="AW23" i="6"/>
  <c r="W45" i="6"/>
  <c r="AL45" i="6" s="1"/>
  <c r="W40" i="6"/>
  <c r="AL40" i="6" s="1"/>
  <c r="Z40" i="6"/>
  <c r="Z23" i="6"/>
  <c r="Q24" i="6"/>
  <c r="AK24" i="6" s="1"/>
  <c r="Q41" i="6"/>
  <c r="AN41" i="6" s="1"/>
  <c r="AC38" i="6"/>
  <c r="AP38" i="6" s="1"/>
  <c r="AF48" i="6"/>
  <c r="BK48" i="6" s="1"/>
  <c r="Q32" i="6"/>
  <c r="W43" i="6"/>
  <c r="AU43" i="6" s="1"/>
  <c r="AO51" i="6"/>
  <c r="AR51" i="6"/>
  <c r="T36" i="6"/>
  <c r="BR36" i="6" s="1"/>
  <c r="H43" i="5"/>
  <c r="I43" i="5" s="1"/>
  <c r="K43" i="5" s="1"/>
  <c r="V43" i="5" s="1"/>
  <c r="J43" i="5"/>
  <c r="AE43" i="5" s="1"/>
  <c r="M54" i="5"/>
  <c r="P54" i="5" s="1"/>
  <c r="N54" i="5"/>
  <c r="O54" i="5" s="1"/>
  <c r="M41" i="5"/>
  <c r="P41" i="5" s="1"/>
  <c r="M49" i="5"/>
  <c r="P49" i="5" s="1"/>
  <c r="N41" i="5"/>
  <c r="O41" i="5" s="1"/>
  <c r="N43" i="5"/>
  <c r="I54" i="5"/>
  <c r="L54" i="5" s="1"/>
  <c r="M43" i="5"/>
  <c r="P43" i="5" s="1"/>
  <c r="BC36" i="6"/>
  <c r="BJ38" i="6"/>
  <c r="BM38" i="6"/>
  <c r="BG38" i="6"/>
  <c r="BS38" i="6"/>
  <c r="BP38" i="6"/>
  <c r="BD38" i="6"/>
  <c r="AQ32" i="6"/>
  <c r="AW32" i="6"/>
  <c r="AK32" i="6"/>
  <c r="AN32" i="6"/>
  <c r="AZ32" i="6"/>
  <c r="AT32" i="6"/>
  <c r="BI22" i="6"/>
  <c r="BF38" i="6"/>
  <c r="Q42" i="6"/>
  <c r="AC42" i="6"/>
  <c r="W42" i="6"/>
  <c r="BN45" i="6"/>
  <c r="BK45" i="6"/>
  <c r="BH45" i="6"/>
  <c r="BT45" i="6"/>
  <c r="BQ45" i="6"/>
  <c r="R54" i="5"/>
  <c r="L15" i="6"/>
  <c r="L16" i="6" s="1"/>
  <c r="L17" i="6"/>
  <c r="L18" i="6" s="1"/>
  <c r="BR35" i="6"/>
  <c r="BO35" i="6"/>
  <c r="BE45" i="6"/>
  <c r="BA43" i="6"/>
  <c r="AR43" i="6"/>
  <c r="AO43" i="6"/>
  <c r="AL43" i="6"/>
  <c r="AX43" i="6"/>
  <c r="AN36" i="6"/>
  <c r="AK36" i="6"/>
  <c r="AF42" i="6"/>
  <c r="Z42" i="6"/>
  <c r="Z36" i="6"/>
  <c r="AF36" i="6"/>
  <c r="T49" i="6"/>
  <c r="BH25" i="6"/>
  <c r="BE46" i="6"/>
  <c r="BT46" i="6"/>
  <c r="BH46" i="6"/>
  <c r="BN46" i="6"/>
  <c r="BQ46" i="6"/>
  <c r="BR50" i="6"/>
  <c r="BL50" i="6"/>
  <c r="BI50" i="6"/>
  <c r="BC50" i="6"/>
  <c r="BO50" i="6"/>
  <c r="Q35" i="6"/>
  <c r="AN28" i="6"/>
  <c r="AT28" i="6"/>
  <c r="AQ28" i="6"/>
  <c r="AK28" i="6"/>
  <c r="AW28" i="6"/>
  <c r="AZ28" i="6"/>
  <c r="AC28" i="6"/>
  <c r="W28" i="6"/>
  <c r="AC50" i="6"/>
  <c r="W50" i="6"/>
  <c r="Z43" i="6"/>
  <c r="BM32" i="6"/>
  <c r="BG32" i="6"/>
  <c r="BJ32" i="6"/>
  <c r="BS32" i="6"/>
  <c r="AC22" i="6"/>
  <c r="W22" i="6"/>
  <c r="BL28" i="6"/>
  <c r="BF28" i="6"/>
  <c r="BR28" i="6"/>
  <c r="BC28" i="6"/>
  <c r="BO28" i="6"/>
  <c r="BI28" i="6"/>
  <c r="Z44" i="6"/>
  <c r="AF44" i="6"/>
  <c r="T44" i="6"/>
  <c r="BF47" i="6"/>
  <c r="BL47" i="6"/>
  <c r="BC47" i="6"/>
  <c r="AK39" i="6"/>
  <c r="AQ39" i="6"/>
  <c r="AT39" i="6"/>
  <c r="AZ39" i="6"/>
  <c r="M15" i="6"/>
  <c r="M16" i="6" s="1"/>
  <c r="M17" i="6"/>
  <c r="M18" i="6" s="1"/>
  <c r="AF29" i="6"/>
  <c r="Z29" i="6"/>
  <c r="T48" i="6"/>
  <c r="AE49" i="5"/>
  <c r="AC49" i="6"/>
  <c r="W49" i="6"/>
  <c r="AS53" i="6"/>
  <c r="BB53" i="6"/>
  <c r="T42" i="6"/>
  <c r="AC44" i="6"/>
  <c r="W44" i="6"/>
  <c r="BH48" i="6"/>
  <c r="BE48" i="6"/>
  <c r="BN48" i="6"/>
  <c r="AQ50" i="6"/>
  <c r="AK50" i="6"/>
  <c r="AW50" i="6"/>
  <c r="AN50" i="6"/>
  <c r="BJ51" i="6"/>
  <c r="BM51" i="6"/>
  <c r="BD51" i="6"/>
  <c r="BS51" i="6"/>
  <c r="BP51" i="6"/>
  <c r="T25" i="6"/>
  <c r="Z25" i="6"/>
  <c r="AS23" i="6"/>
  <c r="BB23" i="6"/>
  <c r="AM23" i="6"/>
  <c r="AY23" i="6"/>
  <c r="AV23" i="6"/>
  <c r="BJ48" i="6"/>
  <c r="BQ25" i="6"/>
  <c r="BE25" i="6"/>
  <c r="BT25" i="6"/>
  <c r="BN25" i="6"/>
  <c r="Z53" i="6"/>
  <c r="AF53" i="6"/>
  <c r="AF50" i="6"/>
  <c r="Z50" i="6"/>
  <c r="AQ53" i="6"/>
  <c r="AW53" i="6"/>
  <c r="T41" i="6"/>
  <c r="I15" i="6"/>
  <c r="I16" i="6" s="1"/>
  <c r="I17" i="6"/>
  <c r="I18" i="6" s="1"/>
  <c r="BR27" i="6"/>
  <c r="BL27" i="6"/>
  <c r="J15" i="6"/>
  <c r="J16" i="6" s="1"/>
  <c r="J17" i="6"/>
  <c r="J18" i="6" s="1"/>
  <c r="AK25" i="6"/>
  <c r="AB36" i="5"/>
  <c r="L36" i="5"/>
  <c r="K36" i="5"/>
  <c r="V36" i="5" s="1"/>
  <c r="W27" i="6"/>
  <c r="AC27" i="6"/>
  <c r="AC29" i="6"/>
  <c r="W29" i="6"/>
  <c r="AF38" i="6"/>
  <c r="AW31" i="6"/>
  <c r="AQ31" i="6"/>
  <c r="AT31" i="6"/>
  <c r="Q38" i="6"/>
  <c r="W53" i="6"/>
  <c r="T37" i="6"/>
  <c r="AC24" i="6"/>
  <c r="AF39" i="6"/>
  <c r="Z39" i="6"/>
  <c r="AF27" i="6"/>
  <c r="Z27" i="6"/>
  <c r="AF41" i="6"/>
  <c r="Z41" i="6"/>
  <c r="AK47" i="6"/>
  <c r="AZ47" i="6"/>
  <c r="AQ47" i="6"/>
  <c r="AT47" i="6"/>
  <c r="AN47" i="6"/>
  <c r="AZ53" i="6"/>
  <c r="Z45" i="6"/>
  <c r="T45" i="6"/>
  <c r="Z22" i="6"/>
  <c r="AF22" i="6"/>
  <c r="T29" i="6"/>
  <c r="AA33" i="5"/>
  <c r="AE33" i="5"/>
  <c r="AS43" i="6"/>
  <c r="AM43" i="6"/>
  <c r="AP43" i="6"/>
  <c r="AY43" i="6"/>
  <c r="Q49" i="6"/>
  <c r="BQ48" i="6"/>
  <c r="BI39" i="6"/>
  <c r="BO39" i="6"/>
  <c r="BF39" i="6"/>
  <c r="BC39" i="6"/>
  <c r="BR39" i="6"/>
  <c r="BL39" i="6"/>
  <c r="BL24" i="6"/>
  <c r="BC24" i="6"/>
  <c r="BR24" i="6"/>
  <c r="AQ22" i="6"/>
  <c r="AT22" i="6"/>
  <c r="AZ22" i="6"/>
  <c r="Q29" i="6"/>
  <c r="AY38" i="6"/>
  <c r="BB38" i="6"/>
  <c r="AM38" i="6"/>
  <c r="AV38" i="6"/>
  <c r="AS38" i="6"/>
  <c r="Q37" i="6"/>
  <c r="Q44" i="6"/>
  <c r="BE43" i="6"/>
  <c r="BQ43" i="6"/>
  <c r="BK43" i="6"/>
  <c r="BH43" i="6"/>
  <c r="BT43" i="6"/>
  <c r="BF50" i="6"/>
  <c r="BI52" i="6"/>
  <c r="W46" i="6"/>
  <c r="AC46" i="6"/>
  <c r="AN46" i="6"/>
  <c r="BD32" i="6"/>
  <c r="Q45" i="6"/>
  <c r="W48" i="6"/>
  <c r="AC48" i="6"/>
  <c r="Q27" i="6"/>
  <c r="AV53" i="6"/>
  <c r="AT50" i="6"/>
  <c r="W38" i="6"/>
  <c r="AZ43" i="6"/>
  <c r="AT43" i="6"/>
  <c r="AQ43" i="6"/>
  <c r="AK43" i="6"/>
  <c r="AW43" i="6"/>
  <c r="AE30" i="5"/>
  <c r="AD30" i="5"/>
  <c r="K54" i="5"/>
  <c r="V54" i="5" s="1"/>
  <c r="AB54" i="5"/>
  <c r="H52" i="5"/>
  <c r="J52" i="5" s="1"/>
  <c r="H31" i="5"/>
  <c r="M31" i="5" s="1"/>
  <c r="P31" i="5" s="1"/>
  <c r="I31" i="5"/>
  <c r="AA47" i="5"/>
  <c r="AE47" i="5"/>
  <c r="AD47" i="5"/>
  <c r="H48" i="5"/>
  <c r="J48" i="5" s="1"/>
  <c r="R36" i="5"/>
  <c r="O36" i="5"/>
  <c r="S36" i="5"/>
  <c r="L47" i="5"/>
  <c r="K47" i="5"/>
  <c r="V47" i="5" s="1"/>
  <c r="AB47" i="5"/>
  <c r="T30" i="6"/>
  <c r="AB53" i="5"/>
  <c r="K53" i="5"/>
  <c r="V53" i="5" s="1"/>
  <c r="L53" i="5"/>
  <c r="N30" i="5"/>
  <c r="AC52" i="6"/>
  <c r="W52" i="6"/>
  <c r="Z49" i="6"/>
  <c r="AF49" i="6"/>
  <c r="W37" i="6"/>
  <c r="AC37" i="6"/>
  <c r="AC36" i="6"/>
  <c r="W36" i="6"/>
  <c r="W31" i="6"/>
  <c r="H38" i="5"/>
  <c r="I38" i="5" s="1"/>
  <c r="Q30" i="6"/>
  <c r="H22" i="5"/>
  <c r="H17" i="5" s="1"/>
  <c r="H18" i="5" s="1"/>
  <c r="AF47" i="6"/>
  <c r="Z47" i="6"/>
  <c r="Z54" i="6"/>
  <c r="AF54" i="6"/>
  <c r="Z37" i="6"/>
  <c r="AF37" i="6"/>
  <c r="Z35" i="6"/>
  <c r="AF35" i="6"/>
  <c r="W33" i="6"/>
  <c r="AC33" i="6"/>
  <c r="AC31" i="6"/>
  <c r="H51" i="5"/>
  <c r="N51" i="5" s="1"/>
  <c r="K17" i="6"/>
  <c r="K18" i="6" s="1"/>
  <c r="K15" i="6"/>
  <c r="K16" i="6" s="1"/>
  <c r="N49" i="5"/>
  <c r="I30" i="5"/>
  <c r="W32" i="6"/>
  <c r="AC32" i="6"/>
  <c r="Z52" i="6"/>
  <c r="AF52" i="6"/>
  <c r="H45" i="5"/>
  <c r="I45" i="5" s="1"/>
  <c r="H39" i="5"/>
  <c r="J39" i="5" s="1"/>
  <c r="S33" i="5"/>
  <c r="AC25" i="6"/>
  <c r="W25" i="6"/>
  <c r="Q26" i="6"/>
  <c r="H42" i="5"/>
  <c r="M42" i="5" s="1"/>
  <c r="P42" i="5" s="1"/>
  <c r="J42" i="5"/>
  <c r="N42" i="5"/>
  <c r="BR23" i="6"/>
  <c r="BO23" i="6"/>
  <c r="H26" i="5"/>
  <c r="M26" i="5" s="1"/>
  <c r="P26" i="5" s="1"/>
  <c r="BR26" i="6"/>
  <c r="BL26" i="6"/>
  <c r="BI26" i="6"/>
  <c r="R53" i="5"/>
  <c r="W30" i="6"/>
  <c r="AC30" i="6"/>
  <c r="H44" i="5"/>
  <c r="I44" i="5" s="1"/>
  <c r="J44" i="5"/>
  <c r="W41" i="6"/>
  <c r="AC41" i="6"/>
  <c r="W24" i="6"/>
  <c r="AC35" i="6"/>
  <c r="W35" i="6"/>
  <c r="Z30" i="6"/>
  <c r="AF30" i="6"/>
  <c r="K33" i="5"/>
  <c r="V33" i="5" s="1"/>
  <c r="AB33" i="5"/>
  <c r="L33" i="5"/>
  <c r="H34" i="5"/>
  <c r="J34" i="5" s="1"/>
  <c r="O53" i="5"/>
  <c r="AB37" i="5"/>
  <c r="K37" i="5"/>
  <c r="V37" i="5" s="1"/>
  <c r="L37" i="5"/>
  <c r="AE53" i="5"/>
  <c r="AD53" i="5"/>
  <c r="AA53" i="5"/>
  <c r="H29" i="5"/>
  <c r="I29" i="5" s="1"/>
  <c r="M33" i="5"/>
  <c r="P33" i="5" s="1"/>
  <c r="AC26" i="6"/>
  <c r="W26" i="6"/>
  <c r="H40" i="5"/>
  <c r="J40" i="5" s="1"/>
  <c r="I40" i="5"/>
  <c r="AC47" i="6"/>
  <c r="W47" i="6"/>
  <c r="AC39" i="6"/>
  <c r="W39" i="6"/>
  <c r="I49" i="5"/>
  <c r="AD49" i="5" s="1"/>
  <c r="H27" i="5"/>
  <c r="N27" i="5" s="1"/>
  <c r="M17" i="5"/>
  <c r="M18" i="5" s="1"/>
  <c r="M15" i="5"/>
  <c r="M16" i="5" s="1"/>
  <c r="H28" i="5"/>
  <c r="I28" i="5" s="1"/>
  <c r="H23" i="5"/>
  <c r="M23" i="5" s="1"/>
  <c r="P23" i="5" s="1"/>
  <c r="L43" i="5"/>
  <c r="AB43" i="5"/>
  <c r="H25" i="5"/>
  <c r="J25" i="5" s="1"/>
  <c r="H35" i="5"/>
  <c r="N35" i="5" s="1"/>
  <c r="Z31" i="6"/>
  <c r="AF31" i="6"/>
  <c r="BB40" i="6"/>
  <c r="AY40" i="6"/>
  <c r="AV40" i="6"/>
  <c r="AS40" i="6"/>
  <c r="AP40" i="6"/>
  <c r="Q52" i="6"/>
  <c r="Z33" i="6"/>
  <c r="AF33" i="6"/>
  <c r="T31" i="6"/>
  <c r="L41" i="5"/>
  <c r="K41" i="5"/>
  <c r="V41" i="5" s="1"/>
  <c r="AB41" i="5"/>
  <c r="H24" i="5"/>
  <c r="J24" i="5" s="1"/>
  <c r="I24" i="5"/>
  <c r="AE41" i="5"/>
  <c r="AD41" i="5"/>
  <c r="AA41" i="5"/>
  <c r="T43" i="6"/>
  <c r="T32" i="6"/>
  <c r="AF32" i="6"/>
  <c r="AY34" i="6"/>
  <c r="BB34" i="6"/>
  <c r="AM34" i="6"/>
  <c r="AV34" i="6"/>
  <c r="AM40" i="6"/>
  <c r="W54" i="6"/>
  <c r="AC54" i="6"/>
  <c r="Q33" i="6"/>
  <c r="N26" i="5"/>
  <c r="T33" i="6"/>
  <c r="AF26" i="6"/>
  <c r="Z26" i="6"/>
  <c r="AA36" i="5"/>
  <c r="AE36" i="5"/>
  <c r="AD36" i="5"/>
  <c r="AX34" i="6"/>
  <c r="AU34" i="6"/>
  <c r="BA34" i="6"/>
  <c r="AO34" i="6"/>
  <c r="AF34" i="6"/>
  <c r="T34" i="6"/>
  <c r="AZ46" i="6"/>
  <c r="BE24" i="6"/>
  <c r="BT24" i="6"/>
  <c r="BQ24" i="6"/>
  <c r="H46" i="5"/>
  <c r="N46" i="5" s="1"/>
  <c r="M46" i="5"/>
  <c r="P46" i="5" s="1"/>
  <c r="J46" i="5"/>
  <c r="M37" i="5"/>
  <c r="P37" i="5" s="1"/>
  <c r="N37" i="5"/>
  <c r="J37" i="5"/>
  <c r="N52" i="5"/>
  <c r="H32" i="5"/>
  <c r="M32" i="5" s="1"/>
  <c r="P32" i="5" s="1"/>
  <c r="AA43" i="5"/>
  <c r="L17" i="5"/>
  <c r="L18" i="5" s="1"/>
  <c r="AU40" i="6"/>
  <c r="BA40" i="6"/>
  <c r="AR40" i="6"/>
  <c r="AP45" i="6"/>
  <c r="AM45" i="6"/>
  <c r="BB45" i="6"/>
  <c r="AY45" i="6"/>
  <c r="AV45" i="6"/>
  <c r="AS45" i="6"/>
  <c r="Q48" i="6"/>
  <c r="AE54" i="5"/>
  <c r="AF28" i="6"/>
  <c r="Z28" i="6"/>
  <c r="M52" i="5"/>
  <c r="P52" i="5" s="1"/>
  <c r="AD43" i="5"/>
  <c r="S47" i="5"/>
  <c r="R47" i="5"/>
  <c r="O47" i="5"/>
  <c r="BC52" i="6" l="1"/>
  <c r="BL52" i="6"/>
  <c r="BH40" i="6"/>
  <c r="AT36" i="6"/>
  <c r="AK51" i="6"/>
  <c r="AQ36" i="6"/>
  <c r="BO53" i="6"/>
  <c r="AK54" i="6"/>
  <c r="AT41" i="6"/>
  <c r="BI46" i="6"/>
  <c r="BS46" i="6"/>
  <c r="BF54" i="6"/>
  <c r="BC38" i="6"/>
  <c r="BE40" i="6"/>
  <c r="AW36" i="6"/>
  <c r="BP46" i="6"/>
  <c r="BC35" i="6"/>
  <c r="BC27" i="6"/>
  <c r="BO36" i="6"/>
  <c r="BF26" i="6"/>
  <c r="BI27" i="6"/>
  <c r="AW39" i="6"/>
  <c r="BI35" i="6"/>
  <c r="BI38" i="6"/>
  <c r="BL36" i="6"/>
  <c r="AT54" i="6"/>
  <c r="BF52" i="6"/>
  <c r="BF35" i="6"/>
  <c r="BL38" i="6"/>
  <c r="BF36" i="6"/>
  <c r="AT51" i="6"/>
  <c r="BO46" i="6"/>
  <c r="AO40" i="6"/>
  <c r="BO26" i="6"/>
  <c r="BO52" i="6"/>
  <c r="BP48" i="6"/>
  <c r="BF27" i="6"/>
  <c r="BM48" i="6"/>
  <c r="BT48" i="6"/>
  <c r="BR47" i="6"/>
  <c r="AY53" i="6"/>
  <c r="BL22" i="6"/>
  <c r="BI36" i="6"/>
  <c r="BL23" i="6"/>
  <c r="BO22" i="6"/>
  <c r="BR52" i="6"/>
  <c r="BK40" i="6"/>
  <c r="AX40" i="6"/>
  <c r="BF24" i="6"/>
  <c r="BQ40" i="6"/>
  <c r="BD48" i="6"/>
  <c r="BC22" i="6"/>
  <c r="BI24" i="6"/>
  <c r="AZ31" i="6"/>
  <c r="BN40" i="6"/>
  <c r="BG48" i="6"/>
  <c r="BI47" i="6"/>
  <c r="AZ54" i="6"/>
  <c r="BF22" i="6"/>
  <c r="AQ54" i="6"/>
  <c r="AP53" i="6"/>
  <c r="AK31" i="6"/>
  <c r="AN54" i="6"/>
  <c r="AZ51" i="6"/>
  <c r="AA54" i="5"/>
  <c r="W54" i="5" s="1"/>
  <c r="AD54" i="5"/>
  <c r="M35" i="5"/>
  <c r="P35" i="5" s="1"/>
  <c r="S54" i="5"/>
  <c r="J31" i="5"/>
  <c r="M38" i="5"/>
  <c r="P38" i="5" s="1"/>
  <c r="R41" i="5"/>
  <c r="S41" i="5"/>
  <c r="M48" i="5"/>
  <c r="P48" i="5" s="1"/>
  <c r="J50" i="5"/>
  <c r="M50" i="5"/>
  <c r="P50" i="5" s="1"/>
  <c r="I25" i="5"/>
  <c r="L25" i="5" s="1"/>
  <c r="N48" i="5"/>
  <c r="S48" i="5" s="1"/>
  <c r="I50" i="5"/>
  <c r="N22" i="5"/>
  <c r="S22" i="5" s="1"/>
  <c r="H15" i="5"/>
  <c r="H16" i="5" s="1"/>
  <c r="L15" i="5"/>
  <c r="L16" i="5" s="1"/>
  <c r="J45" i="5"/>
  <c r="AE45" i="5" s="1"/>
  <c r="N50" i="5"/>
  <c r="BG23" i="6"/>
  <c r="BD23" i="6"/>
  <c r="BJ23" i="6"/>
  <c r="BS23" i="6"/>
  <c r="BM23" i="6"/>
  <c r="BP23" i="6"/>
  <c r="AN24" i="6"/>
  <c r="AZ24" i="6"/>
  <c r="AW24" i="6"/>
  <c r="BG40" i="6"/>
  <c r="BJ40" i="6"/>
  <c r="BD40" i="6"/>
  <c r="BS40" i="6"/>
  <c r="BP40" i="6"/>
  <c r="BM40" i="6"/>
  <c r="BN24" i="6"/>
  <c r="BK24" i="6"/>
  <c r="BH24" i="6"/>
  <c r="AK40" i="6"/>
  <c r="AZ40" i="6"/>
  <c r="AW40" i="6"/>
  <c r="AT40" i="6"/>
  <c r="AN40" i="6"/>
  <c r="AQ40" i="6"/>
  <c r="AQ25" i="6"/>
  <c r="AX45" i="6"/>
  <c r="BC53" i="6"/>
  <c r="AT25" i="6"/>
  <c r="BA45" i="6"/>
  <c r="BR53" i="6"/>
  <c r="BJ46" i="6"/>
  <c r="BD46" i="6"/>
  <c r="BM46" i="6"/>
  <c r="AZ25" i="6"/>
  <c r="AO45" i="6"/>
  <c r="BF53" i="6"/>
  <c r="AQ41" i="6"/>
  <c r="BC46" i="6"/>
  <c r="BL46" i="6"/>
  <c r="BR46" i="6"/>
  <c r="AQ24" i="6"/>
  <c r="AR45" i="6"/>
  <c r="AU45" i="6"/>
  <c r="AW25" i="6"/>
  <c r="BI53" i="6"/>
  <c r="AZ41" i="6"/>
  <c r="AN34" i="6"/>
  <c r="AZ34" i="6"/>
  <c r="AW34" i="6"/>
  <c r="AQ34" i="6"/>
  <c r="AK34" i="6"/>
  <c r="AT34" i="6"/>
  <c r="AK41" i="6"/>
  <c r="AP51" i="6"/>
  <c r="AM51" i="6"/>
  <c r="AY51" i="6"/>
  <c r="BB51" i="6"/>
  <c r="AV51" i="6"/>
  <c r="AS51" i="6"/>
  <c r="BK23" i="6"/>
  <c r="BN23" i="6"/>
  <c r="BQ23" i="6"/>
  <c r="BH23" i="6"/>
  <c r="BE23" i="6"/>
  <c r="BT23" i="6"/>
  <c r="AW41" i="6"/>
  <c r="BC54" i="6"/>
  <c r="BL54" i="6"/>
  <c r="AT53" i="6"/>
  <c r="AK53" i="6"/>
  <c r="BI54" i="6"/>
  <c r="BR54" i="6"/>
  <c r="BI40" i="6"/>
  <c r="BF40" i="6"/>
  <c r="BL40" i="6"/>
  <c r="BO40" i="6"/>
  <c r="BC40" i="6"/>
  <c r="BR40" i="6"/>
  <c r="AN53" i="6"/>
  <c r="BO38" i="6"/>
  <c r="AT24" i="6"/>
  <c r="BA23" i="6"/>
  <c r="AR23" i="6"/>
  <c r="AO23" i="6"/>
  <c r="AX23" i="6"/>
  <c r="AU23" i="6"/>
  <c r="AL23" i="6"/>
  <c r="I52" i="5"/>
  <c r="L52" i="5" s="1"/>
  <c r="K15" i="5"/>
  <c r="K16" i="5" s="1"/>
  <c r="N31" i="5"/>
  <c r="R31" i="5" s="1"/>
  <c r="N34" i="5"/>
  <c r="S34" i="5" s="1"/>
  <c r="J51" i="5"/>
  <c r="AE51" i="5" s="1"/>
  <c r="J29" i="5"/>
  <c r="R43" i="5"/>
  <c r="S43" i="5"/>
  <c r="O43" i="5"/>
  <c r="W43" i="5" s="1"/>
  <c r="J26" i="5"/>
  <c r="J22" i="5"/>
  <c r="I26" i="5"/>
  <c r="K26" i="5" s="1"/>
  <c r="V26" i="5" s="1"/>
  <c r="I22" i="5"/>
  <c r="L22" i="5" s="1"/>
  <c r="M22" i="5"/>
  <c r="P22" i="5" s="1"/>
  <c r="I48" i="5"/>
  <c r="K48" i="5" s="1"/>
  <c r="V48" i="5" s="1"/>
  <c r="AE40" i="5"/>
  <c r="AA40" i="5"/>
  <c r="AD40" i="5"/>
  <c r="AB38" i="5"/>
  <c r="L38" i="5"/>
  <c r="K38" i="5"/>
  <c r="V38" i="5" s="1"/>
  <c r="K44" i="5"/>
  <c r="V44" i="5" s="1"/>
  <c r="AB44" i="5"/>
  <c r="L44" i="5"/>
  <c r="AE24" i="5"/>
  <c r="AD24" i="5"/>
  <c r="AA24" i="5"/>
  <c r="AE34" i="5"/>
  <c r="L28" i="5"/>
  <c r="K28" i="5"/>
  <c r="V28" i="5" s="1"/>
  <c r="AB28" i="5"/>
  <c r="R35" i="5"/>
  <c r="S35" i="5"/>
  <c r="O35" i="5"/>
  <c r="AE39" i="5"/>
  <c r="AE48" i="5"/>
  <c r="AA48" i="5"/>
  <c r="AD48" i="5"/>
  <c r="AR30" i="6"/>
  <c r="AL30" i="6"/>
  <c r="AU30" i="6"/>
  <c r="AO30" i="6"/>
  <c r="BA30" i="6"/>
  <c r="AX30" i="6"/>
  <c r="S51" i="5"/>
  <c r="AX36" i="6"/>
  <c r="AL36" i="6"/>
  <c r="AR36" i="6"/>
  <c r="BA36" i="6"/>
  <c r="AO36" i="6"/>
  <c r="AU36" i="6"/>
  <c r="BO37" i="6"/>
  <c r="BI37" i="6"/>
  <c r="BL37" i="6"/>
  <c r="BF37" i="6"/>
  <c r="BC37" i="6"/>
  <c r="BR37" i="6"/>
  <c r="AP50" i="6"/>
  <c r="AM50" i="6"/>
  <c r="AY50" i="6"/>
  <c r="BB50" i="6"/>
  <c r="AV50" i="6"/>
  <c r="AS50" i="6"/>
  <c r="BC49" i="6"/>
  <c r="BR49" i="6"/>
  <c r="BI49" i="6"/>
  <c r="BO49" i="6"/>
  <c r="BL49" i="6"/>
  <c r="BF49" i="6"/>
  <c r="AE37" i="5"/>
  <c r="AD37" i="5"/>
  <c r="AA37" i="5"/>
  <c r="BG26" i="6"/>
  <c r="BM26" i="6"/>
  <c r="BD26" i="6"/>
  <c r="BJ26" i="6"/>
  <c r="BS26" i="6"/>
  <c r="BP26" i="6"/>
  <c r="AE25" i="5"/>
  <c r="I34" i="5"/>
  <c r="AD34" i="5" s="1"/>
  <c r="O33" i="5"/>
  <c r="I51" i="5"/>
  <c r="AY36" i="6"/>
  <c r="AS36" i="6"/>
  <c r="AV36" i="6"/>
  <c r="AP36" i="6"/>
  <c r="BB36" i="6"/>
  <c r="AM36" i="6"/>
  <c r="BO45" i="6"/>
  <c r="BL45" i="6"/>
  <c r="BI45" i="6"/>
  <c r="BC45" i="6"/>
  <c r="BR45" i="6"/>
  <c r="BF45" i="6"/>
  <c r="AX53" i="6"/>
  <c r="BA53" i="6"/>
  <c r="AL53" i="6"/>
  <c r="AR53" i="6"/>
  <c r="AO53" i="6"/>
  <c r="AU53" i="6"/>
  <c r="AU44" i="6"/>
  <c r="AL44" i="6"/>
  <c r="AX44" i="6"/>
  <c r="BA44" i="6"/>
  <c r="AO44" i="6"/>
  <c r="AR44" i="6"/>
  <c r="AO28" i="6"/>
  <c r="AR28" i="6"/>
  <c r="AL28" i="6"/>
  <c r="BA28" i="6"/>
  <c r="AX28" i="6"/>
  <c r="AU28" i="6"/>
  <c r="AV37" i="6"/>
  <c r="AS37" i="6"/>
  <c r="BB37" i="6"/>
  <c r="AM37" i="6"/>
  <c r="AP37" i="6"/>
  <c r="AY37" i="6"/>
  <c r="BP45" i="6"/>
  <c r="BM45" i="6"/>
  <c r="BJ45" i="6"/>
  <c r="BS45" i="6"/>
  <c r="BG45" i="6"/>
  <c r="BD45" i="6"/>
  <c r="AS44" i="6"/>
  <c r="AM44" i="6"/>
  <c r="AV44" i="6"/>
  <c r="AY44" i="6"/>
  <c r="BB44" i="6"/>
  <c r="AP44" i="6"/>
  <c r="AY28" i="6"/>
  <c r="AS28" i="6"/>
  <c r="AM28" i="6"/>
  <c r="AV28" i="6"/>
  <c r="BB28" i="6"/>
  <c r="AP28" i="6"/>
  <c r="I17" i="5"/>
  <c r="I18" i="5" s="1"/>
  <c r="BI42" i="6"/>
  <c r="BF42" i="6"/>
  <c r="BC42" i="6"/>
  <c r="BR42" i="6"/>
  <c r="BL42" i="6"/>
  <c r="BO42" i="6"/>
  <c r="BE34" i="6"/>
  <c r="BH34" i="6"/>
  <c r="BT34" i="6"/>
  <c r="BK34" i="6"/>
  <c r="BN34" i="6"/>
  <c r="BQ34" i="6"/>
  <c r="AW44" i="6"/>
  <c r="AQ44" i="6"/>
  <c r="AK44" i="6"/>
  <c r="AT44" i="6"/>
  <c r="AZ44" i="6"/>
  <c r="AN44" i="6"/>
  <c r="BQ44" i="6"/>
  <c r="BE44" i="6"/>
  <c r="BK44" i="6"/>
  <c r="BH44" i="6"/>
  <c r="BT44" i="6"/>
  <c r="BN44" i="6"/>
  <c r="BL34" i="6"/>
  <c r="BI34" i="6"/>
  <c r="BF34" i="6"/>
  <c r="BC34" i="6"/>
  <c r="BO34" i="6"/>
  <c r="BR34" i="6"/>
  <c r="BQ47" i="6"/>
  <c r="BK47" i="6"/>
  <c r="BH47" i="6"/>
  <c r="BE47" i="6"/>
  <c r="BT47" i="6"/>
  <c r="BN47" i="6"/>
  <c r="M34" i="5"/>
  <c r="P34" i="5" s="1"/>
  <c r="BL44" i="6"/>
  <c r="BF44" i="6"/>
  <c r="BC44" i="6"/>
  <c r="BI44" i="6"/>
  <c r="BR44" i="6"/>
  <c r="BO44" i="6"/>
  <c r="AR26" i="6"/>
  <c r="AX26" i="6"/>
  <c r="AU26" i="6"/>
  <c r="AO26" i="6"/>
  <c r="BA26" i="6"/>
  <c r="AL26" i="6"/>
  <c r="BS49" i="6"/>
  <c r="BP49" i="6"/>
  <c r="BJ49" i="6"/>
  <c r="BM49" i="6"/>
  <c r="BD49" i="6"/>
  <c r="BG49" i="6"/>
  <c r="AW33" i="6"/>
  <c r="AQ33" i="6"/>
  <c r="AT33" i="6"/>
  <c r="AN33" i="6"/>
  <c r="AZ33" i="6"/>
  <c r="AK33" i="6"/>
  <c r="I23" i="5"/>
  <c r="AT37" i="6"/>
  <c r="AK37" i="6"/>
  <c r="AZ37" i="6"/>
  <c r="AQ37" i="6"/>
  <c r="AN37" i="6"/>
  <c r="AW37" i="6"/>
  <c r="BO41" i="6"/>
  <c r="BI41" i="6"/>
  <c r="BC41" i="6"/>
  <c r="BL41" i="6"/>
  <c r="BR41" i="6"/>
  <c r="BF41" i="6"/>
  <c r="AU49" i="6"/>
  <c r="AR49" i="6"/>
  <c r="AO49" i="6"/>
  <c r="AL49" i="6"/>
  <c r="BA49" i="6"/>
  <c r="AX49" i="6"/>
  <c r="BS44" i="6"/>
  <c r="BM44" i="6"/>
  <c r="BG44" i="6"/>
  <c r="BJ44" i="6"/>
  <c r="BD44" i="6"/>
  <c r="BP44" i="6"/>
  <c r="AU37" i="6"/>
  <c r="AO37" i="6"/>
  <c r="AL37" i="6"/>
  <c r="AX37" i="6"/>
  <c r="BA37" i="6"/>
  <c r="AR37" i="6"/>
  <c r="BS35" i="6"/>
  <c r="BM35" i="6"/>
  <c r="BP35" i="6"/>
  <c r="BG35" i="6"/>
  <c r="BD35" i="6"/>
  <c r="BJ35" i="6"/>
  <c r="AS52" i="6"/>
  <c r="AY52" i="6"/>
  <c r="AV52" i="6"/>
  <c r="AM52" i="6"/>
  <c r="BB52" i="6"/>
  <c r="AP52" i="6"/>
  <c r="AB31" i="5"/>
  <c r="L31" i="5"/>
  <c r="K31" i="5"/>
  <c r="V31" i="5" s="1"/>
  <c r="AZ27" i="6"/>
  <c r="AT27" i="6"/>
  <c r="AN27" i="6"/>
  <c r="AW27" i="6"/>
  <c r="AK27" i="6"/>
  <c r="AQ27" i="6"/>
  <c r="BB49" i="6"/>
  <c r="AV49" i="6"/>
  <c r="AS49" i="6"/>
  <c r="AP49" i="6"/>
  <c r="AY49" i="6"/>
  <c r="AM49" i="6"/>
  <c r="BH33" i="6"/>
  <c r="BT33" i="6"/>
  <c r="BN33" i="6"/>
  <c r="BK33" i="6"/>
  <c r="BQ33" i="6"/>
  <c r="BE33" i="6"/>
  <c r="N44" i="5"/>
  <c r="BQ30" i="6"/>
  <c r="BE30" i="6"/>
  <c r="BN30" i="6"/>
  <c r="BK30" i="6"/>
  <c r="BT30" i="6"/>
  <c r="BH30" i="6"/>
  <c r="N45" i="5"/>
  <c r="M45" i="5"/>
  <c r="P45" i="5" s="1"/>
  <c r="BQ37" i="6"/>
  <c r="BN37" i="6"/>
  <c r="BK37" i="6"/>
  <c r="BE37" i="6"/>
  <c r="BH37" i="6"/>
  <c r="BT37" i="6"/>
  <c r="S30" i="5"/>
  <c r="R30" i="5"/>
  <c r="O30" i="5"/>
  <c r="BB48" i="6"/>
  <c r="AS48" i="6"/>
  <c r="AY48" i="6"/>
  <c r="AP48" i="6"/>
  <c r="AM48" i="6"/>
  <c r="AV48" i="6"/>
  <c r="BS25" i="6"/>
  <c r="BG25" i="6"/>
  <c r="BP25" i="6"/>
  <c r="BD25" i="6"/>
  <c r="BM25" i="6"/>
  <c r="BJ25" i="6"/>
  <c r="AA49" i="5"/>
  <c r="AZ48" i="6"/>
  <c r="AQ48" i="6"/>
  <c r="AW48" i="6"/>
  <c r="AK48" i="6"/>
  <c r="AT48" i="6"/>
  <c r="AN48" i="6"/>
  <c r="BE26" i="6"/>
  <c r="BQ26" i="6"/>
  <c r="BK26" i="6"/>
  <c r="BN26" i="6"/>
  <c r="BT26" i="6"/>
  <c r="BH26" i="6"/>
  <c r="L24" i="5"/>
  <c r="K24" i="5"/>
  <c r="V24" i="5" s="1"/>
  <c r="AB24" i="5"/>
  <c r="AB40" i="5"/>
  <c r="L40" i="5"/>
  <c r="K40" i="5"/>
  <c r="V40" i="5" s="1"/>
  <c r="N40" i="5"/>
  <c r="M40" i="5"/>
  <c r="P40" i="5" s="1"/>
  <c r="AA31" i="5"/>
  <c r="AE31" i="5"/>
  <c r="AD31" i="5"/>
  <c r="AL48" i="6"/>
  <c r="BA48" i="6"/>
  <c r="AX48" i="6"/>
  <c r="AR48" i="6"/>
  <c r="AO48" i="6"/>
  <c r="AU48" i="6"/>
  <c r="BS41" i="6"/>
  <c r="BP41" i="6"/>
  <c r="BD41" i="6"/>
  <c r="BG41" i="6"/>
  <c r="BM41" i="6"/>
  <c r="BJ41" i="6"/>
  <c r="BK38" i="6"/>
  <c r="BT38" i="6"/>
  <c r="BN38" i="6"/>
  <c r="BE38" i="6"/>
  <c r="BH38" i="6"/>
  <c r="BQ38" i="6"/>
  <c r="BC25" i="6"/>
  <c r="BR25" i="6"/>
  <c r="BO25" i="6"/>
  <c r="BL25" i="6"/>
  <c r="BI25" i="6"/>
  <c r="BF25" i="6"/>
  <c r="AW35" i="6"/>
  <c r="AT35" i="6"/>
  <c r="AK35" i="6"/>
  <c r="AQ35" i="6"/>
  <c r="AZ35" i="6"/>
  <c r="AN35" i="6"/>
  <c r="BF33" i="6"/>
  <c r="BO33" i="6"/>
  <c r="BR33" i="6"/>
  <c r="BL33" i="6"/>
  <c r="BI33" i="6"/>
  <c r="BC33" i="6"/>
  <c r="AZ38" i="6"/>
  <c r="AK38" i="6"/>
  <c r="AT38" i="6"/>
  <c r="AW38" i="6"/>
  <c r="AN38" i="6"/>
  <c r="AQ38" i="6"/>
  <c r="AE46" i="5"/>
  <c r="R26" i="5"/>
  <c r="S26" i="5"/>
  <c r="O26" i="5"/>
  <c r="Y33" i="5"/>
  <c r="X33" i="5"/>
  <c r="T33" i="5" s="1"/>
  <c r="U33" i="5"/>
  <c r="Q33" i="5" s="1"/>
  <c r="BQ49" i="6"/>
  <c r="BK49" i="6"/>
  <c r="BH49" i="6"/>
  <c r="BN49" i="6"/>
  <c r="BT49" i="6"/>
  <c r="BE49" i="6"/>
  <c r="BA33" i="6"/>
  <c r="AU33" i="6"/>
  <c r="AR33" i="6"/>
  <c r="AX33" i="6"/>
  <c r="AO33" i="6"/>
  <c r="AL33" i="6"/>
  <c r="Y41" i="5"/>
  <c r="Z41" i="5" s="1"/>
  <c r="X41" i="5"/>
  <c r="U41" i="5"/>
  <c r="Q41" i="5" s="1"/>
  <c r="AO52" i="6"/>
  <c r="AU52" i="6"/>
  <c r="BA52" i="6"/>
  <c r="AL52" i="6"/>
  <c r="AX52" i="6"/>
  <c r="AR52" i="6"/>
  <c r="AS54" i="6"/>
  <c r="AP54" i="6"/>
  <c r="AM54" i="6"/>
  <c r="BB54" i="6"/>
  <c r="AV54" i="6"/>
  <c r="AY54" i="6"/>
  <c r="AU54" i="6"/>
  <c r="AR54" i="6"/>
  <c r="AO54" i="6"/>
  <c r="AL54" i="6"/>
  <c r="AX54" i="6"/>
  <c r="BA54" i="6"/>
  <c r="BD33" i="6"/>
  <c r="BS33" i="6"/>
  <c r="BP33" i="6"/>
  <c r="BM33" i="6"/>
  <c r="BG33" i="6"/>
  <c r="BJ33" i="6"/>
  <c r="I15" i="5"/>
  <c r="I16" i="5" s="1"/>
  <c r="N28" i="5"/>
  <c r="M28" i="5"/>
  <c r="P28" i="5" s="1"/>
  <c r="W41" i="5"/>
  <c r="BS30" i="6"/>
  <c r="BD30" i="6"/>
  <c r="BP30" i="6"/>
  <c r="BG30" i="6"/>
  <c r="BM30" i="6"/>
  <c r="BJ30" i="6"/>
  <c r="AB45" i="5"/>
  <c r="L45" i="5"/>
  <c r="K45" i="5"/>
  <c r="V45" i="5" s="1"/>
  <c r="BP37" i="6"/>
  <c r="BG37" i="6"/>
  <c r="BM37" i="6"/>
  <c r="BJ37" i="6"/>
  <c r="BD37" i="6"/>
  <c r="BS37" i="6"/>
  <c r="AZ52" i="6"/>
  <c r="AT52" i="6"/>
  <c r="AN52" i="6"/>
  <c r="AQ52" i="6"/>
  <c r="AW52" i="6"/>
  <c r="AK52" i="6"/>
  <c r="J28" i="5"/>
  <c r="AR35" i="6"/>
  <c r="AX35" i="6"/>
  <c r="AU35" i="6"/>
  <c r="AL35" i="6"/>
  <c r="AO35" i="6"/>
  <c r="BA35" i="6"/>
  <c r="AE26" i="5"/>
  <c r="AD26" i="5"/>
  <c r="N38" i="5"/>
  <c r="BQ54" i="6"/>
  <c r="BN54" i="6"/>
  <c r="BK54" i="6"/>
  <c r="BH54" i="6"/>
  <c r="BT54" i="6"/>
  <c r="BE54" i="6"/>
  <c r="K17" i="5"/>
  <c r="K18" i="5" s="1"/>
  <c r="K52" i="5"/>
  <c r="V52" i="5" s="1"/>
  <c r="AB52" i="5"/>
  <c r="AN45" i="6"/>
  <c r="AZ45" i="6"/>
  <c r="AT45" i="6"/>
  <c r="AW45" i="6"/>
  <c r="AQ45" i="6"/>
  <c r="AK45" i="6"/>
  <c r="AW49" i="6"/>
  <c r="AT49" i="6"/>
  <c r="AQ49" i="6"/>
  <c r="AK49" i="6"/>
  <c r="AN49" i="6"/>
  <c r="AZ49" i="6"/>
  <c r="BT41" i="6"/>
  <c r="BQ41" i="6"/>
  <c r="BN41" i="6"/>
  <c r="BH41" i="6"/>
  <c r="BE41" i="6"/>
  <c r="BK41" i="6"/>
  <c r="AR29" i="6"/>
  <c r="AX29" i="6"/>
  <c r="BA29" i="6"/>
  <c r="AO29" i="6"/>
  <c r="AU29" i="6"/>
  <c r="AL29" i="6"/>
  <c r="AB29" i="5"/>
  <c r="L29" i="5"/>
  <c r="K29" i="5"/>
  <c r="V29" i="5" s="1"/>
  <c r="BO32" i="6"/>
  <c r="BL32" i="6"/>
  <c r="BI32" i="6"/>
  <c r="BC32" i="6"/>
  <c r="BR32" i="6"/>
  <c r="BF32" i="6"/>
  <c r="AM47" i="6"/>
  <c r="AY47" i="6"/>
  <c r="AP47" i="6"/>
  <c r="BB47" i="6"/>
  <c r="AS47" i="6"/>
  <c r="AV47" i="6"/>
  <c r="N24" i="5"/>
  <c r="M24" i="5"/>
  <c r="P24" i="5" s="1"/>
  <c r="M39" i="5"/>
  <c r="P39" i="5" s="1"/>
  <c r="N39" i="5"/>
  <c r="BB31" i="6"/>
  <c r="AY31" i="6"/>
  <c r="AP31" i="6"/>
  <c r="AV31" i="6"/>
  <c r="AS31" i="6"/>
  <c r="AM31" i="6"/>
  <c r="AO38" i="6"/>
  <c r="AL38" i="6"/>
  <c r="BA38" i="6"/>
  <c r="AX38" i="6"/>
  <c r="AU38" i="6"/>
  <c r="AR38" i="6"/>
  <c r="Y43" i="5"/>
  <c r="Z43" i="5" s="1"/>
  <c r="X43" i="5"/>
  <c r="U43" i="5"/>
  <c r="AY33" i="6"/>
  <c r="AV33" i="6"/>
  <c r="AP33" i="6"/>
  <c r="BB33" i="6"/>
  <c r="AS33" i="6"/>
  <c r="AM33" i="6"/>
  <c r="I39" i="5"/>
  <c r="O46" i="5"/>
  <c r="R46" i="5"/>
  <c r="S46" i="5"/>
  <c r="AS26" i="6"/>
  <c r="AY26" i="6"/>
  <c r="AV26" i="6"/>
  <c r="AP26" i="6"/>
  <c r="AM26" i="6"/>
  <c r="BB26" i="6"/>
  <c r="BQ35" i="6"/>
  <c r="BT35" i="6"/>
  <c r="BH35" i="6"/>
  <c r="BE35" i="6"/>
  <c r="BN35" i="6"/>
  <c r="BK35" i="6"/>
  <c r="I46" i="5"/>
  <c r="AD46" i="5" s="1"/>
  <c r="BI31" i="6"/>
  <c r="BC31" i="6"/>
  <c r="BR31" i="6"/>
  <c r="BL31" i="6"/>
  <c r="BO31" i="6"/>
  <c r="BF31" i="6"/>
  <c r="J23" i="5"/>
  <c r="M44" i="5"/>
  <c r="P44" i="5" s="1"/>
  <c r="W47" i="5"/>
  <c r="M27" i="5"/>
  <c r="P27" i="5" s="1"/>
  <c r="AY35" i="6"/>
  <c r="AV35" i="6"/>
  <c r="AS35" i="6"/>
  <c r="AP35" i="6"/>
  <c r="BB35" i="6"/>
  <c r="AM35" i="6"/>
  <c r="BK52" i="6"/>
  <c r="BQ52" i="6"/>
  <c r="BT52" i="6"/>
  <c r="BN52" i="6"/>
  <c r="BH52" i="6"/>
  <c r="BE52" i="6"/>
  <c r="N32" i="5"/>
  <c r="AS41" i="6"/>
  <c r="AM41" i="6"/>
  <c r="BB41" i="6"/>
  <c r="AP41" i="6"/>
  <c r="AY41" i="6"/>
  <c r="AV41" i="6"/>
  <c r="S52" i="5"/>
  <c r="R52" i="5"/>
  <c r="O52" i="5"/>
  <c r="S37" i="5"/>
  <c r="R37" i="5"/>
  <c r="O37" i="5"/>
  <c r="BD54" i="6"/>
  <c r="BP54" i="6"/>
  <c r="BM54" i="6"/>
  <c r="BJ54" i="6"/>
  <c r="BG54" i="6"/>
  <c r="BS54" i="6"/>
  <c r="Y53" i="5"/>
  <c r="Z53" i="5" s="1"/>
  <c r="U53" i="5"/>
  <c r="Q53" i="5" s="1"/>
  <c r="X53" i="5"/>
  <c r="AE52" i="5"/>
  <c r="AD52" i="5"/>
  <c r="AA52" i="5"/>
  <c r="AV29" i="6"/>
  <c r="BB29" i="6"/>
  <c r="AY29" i="6"/>
  <c r="AP29" i="6"/>
  <c r="AS29" i="6"/>
  <c r="AM29" i="6"/>
  <c r="BP50" i="6"/>
  <c r="BM50" i="6"/>
  <c r="BJ50" i="6"/>
  <c r="BG50" i="6"/>
  <c r="BD50" i="6"/>
  <c r="BS50" i="6"/>
  <c r="BL48" i="6"/>
  <c r="BI48" i="6"/>
  <c r="BF48" i="6"/>
  <c r="BC48" i="6"/>
  <c r="BO48" i="6"/>
  <c r="BR48" i="6"/>
  <c r="BE36" i="6"/>
  <c r="BQ36" i="6"/>
  <c r="BH36" i="6"/>
  <c r="BK36" i="6"/>
  <c r="BN36" i="6"/>
  <c r="BT36" i="6"/>
  <c r="M29" i="5"/>
  <c r="P29" i="5" s="1"/>
  <c r="N29" i="5"/>
  <c r="AU24" i="6"/>
  <c r="AR24" i="6"/>
  <c r="BA24" i="6"/>
  <c r="AX24" i="6"/>
  <c r="AL24" i="6"/>
  <c r="AO24" i="6"/>
  <c r="BP52" i="6"/>
  <c r="BJ52" i="6"/>
  <c r="BD52" i="6"/>
  <c r="BG52" i="6"/>
  <c r="BM52" i="6"/>
  <c r="BS52" i="6"/>
  <c r="BS47" i="6"/>
  <c r="BJ47" i="6"/>
  <c r="BG47" i="6"/>
  <c r="BM47" i="6"/>
  <c r="BP47" i="6"/>
  <c r="BD47" i="6"/>
  <c r="AP27" i="6"/>
  <c r="AY27" i="6"/>
  <c r="AM27" i="6"/>
  <c r="BB27" i="6"/>
  <c r="AS27" i="6"/>
  <c r="AV27" i="6"/>
  <c r="BN50" i="6"/>
  <c r="BK50" i="6"/>
  <c r="BH50" i="6"/>
  <c r="BQ50" i="6"/>
  <c r="BT50" i="6"/>
  <c r="BE50" i="6"/>
  <c r="BP29" i="6"/>
  <c r="BJ29" i="6"/>
  <c r="BG29" i="6"/>
  <c r="BS29" i="6"/>
  <c r="BM29" i="6"/>
  <c r="BD29" i="6"/>
  <c r="BG36" i="6"/>
  <c r="BS36" i="6"/>
  <c r="BD36" i="6"/>
  <c r="BM36" i="6"/>
  <c r="BP36" i="6"/>
  <c r="BJ36" i="6"/>
  <c r="AX42" i="6"/>
  <c r="BA42" i="6"/>
  <c r="AU42" i="6"/>
  <c r="AO42" i="6"/>
  <c r="AL42" i="6"/>
  <c r="AR42" i="6"/>
  <c r="AS32" i="6"/>
  <c r="BB32" i="6"/>
  <c r="AY32" i="6"/>
  <c r="AV32" i="6"/>
  <c r="AM32" i="6"/>
  <c r="AP32" i="6"/>
  <c r="Y54" i="5"/>
  <c r="Z54" i="5" s="1"/>
  <c r="U54" i="5"/>
  <c r="X54" i="5"/>
  <c r="AM46" i="6"/>
  <c r="AP46" i="6"/>
  <c r="AV46" i="6"/>
  <c r="AY46" i="6"/>
  <c r="AS46" i="6"/>
  <c r="BB46" i="6"/>
  <c r="AU27" i="6"/>
  <c r="AR27" i="6"/>
  <c r="BA27" i="6"/>
  <c r="AX27" i="6"/>
  <c r="AL27" i="6"/>
  <c r="AO27" i="6"/>
  <c r="BK53" i="6"/>
  <c r="BE53" i="6"/>
  <c r="BH53" i="6"/>
  <c r="BN53" i="6"/>
  <c r="BQ53" i="6"/>
  <c r="BT53" i="6"/>
  <c r="BT29" i="6"/>
  <c r="BQ29" i="6"/>
  <c r="BK29" i="6"/>
  <c r="BN29" i="6"/>
  <c r="BH29" i="6"/>
  <c r="BE29" i="6"/>
  <c r="BM42" i="6"/>
  <c r="BJ42" i="6"/>
  <c r="BG42" i="6"/>
  <c r="BD42" i="6"/>
  <c r="BP42" i="6"/>
  <c r="BS42" i="6"/>
  <c r="AM42" i="6"/>
  <c r="BB42" i="6"/>
  <c r="AY42" i="6"/>
  <c r="AV42" i="6"/>
  <c r="AS42" i="6"/>
  <c r="AP42" i="6"/>
  <c r="BQ32" i="6"/>
  <c r="BT32" i="6"/>
  <c r="BH32" i="6"/>
  <c r="BE32" i="6"/>
  <c r="BN32" i="6"/>
  <c r="BK32" i="6"/>
  <c r="AE29" i="5"/>
  <c r="AD29" i="5"/>
  <c r="AA29" i="5"/>
  <c r="AL41" i="6"/>
  <c r="BA41" i="6"/>
  <c r="AU41" i="6"/>
  <c r="AO41" i="6"/>
  <c r="AR41" i="6"/>
  <c r="AX41" i="6"/>
  <c r="I42" i="5"/>
  <c r="AD42" i="5" s="1"/>
  <c r="AO32" i="6"/>
  <c r="AU32" i="6"/>
  <c r="BA32" i="6"/>
  <c r="AL32" i="6"/>
  <c r="AX32" i="6"/>
  <c r="AR32" i="6"/>
  <c r="BI30" i="6"/>
  <c r="BC30" i="6"/>
  <c r="BL30" i="6"/>
  <c r="BR30" i="6"/>
  <c r="BO30" i="6"/>
  <c r="BF30" i="6"/>
  <c r="AL46" i="6"/>
  <c r="AU46" i="6"/>
  <c r="AR46" i="6"/>
  <c r="AX46" i="6"/>
  <c r="BA46" i="6"/>
  <c r="AO46" i="6"/>
  <c r="BJ53" i="6"/>
  <c r="BP53" i="6"/>
  <c r="BG53" i="6"/>
  <c r="BS53" i="6"/>
  <c r="BM53" i="6"/>
  <c r="BD53" i="6"/>
  <c r="AL22" i="6"/>
  <c r="BA22" i="6"/>
  <c r="AX22" i="6"/>
  <c r="AU22" i="6"/>
  <c r="AR22" i="6"/>
  <c r="AO22" i="6"/>
  <c r="BK42" i="6"/>
  <c r="BH42" i="6"/>
  <c r="BE42" i="6"/>
  <c r="BT42" i="6"/>
  <c r="BQ42" i="6"/>
  <c r="BN42" i="6"/>
  <c r="AK42" i="6"/>
  <c r="AZ42" i="6"/>
  <c r="AW42" i="6"/>
  <c r="AQ42" i="6"/>
  <c r="AT42" i="6"/>
  <c r="AN42" i="6"/>
  <c r="S27" i="5"/>
  <c r="AE44" i="5"/>
  <c r="AD44" i="5"/>
  <c r="AA44" i="5"/>
  <c r="O42" i="5"/>
  <c r="R42" i="5"/>
  <c r="S42" i="5"/>
  <c r="AQ29" i="6"/>
  <c r="AN29" i="6"/>
  <c r="AK29" i="6"/>
  <c r="AW29" i="6"/>
  <c r="AZ29" i="6"/>
  <c r="AT29" i="6"/>
  <c r="Y36" i="5"/>
  <c r="Z36" i="5" s="1"/>
  <c r="X36" i="5"/>
  <c r="U36" i="5"/>
  <c r="Q36" i="5" s="1"/>
  <c r="AV22" i="6"/>
  <c r="BB22" i="6"/>
  <c r="AP22" i="6"/>
  <c r="AS22" i="6"/>
  <c r="AM22" i="6"/>
  <c r="AY22" i="6"/>
  <c r="I27" i="5"/>
  <c r="AB30" i="5"/>
  <c r="L30" i="5"/>
  <c r="K30" i="5"/>
  <c r="V30" i="5" s="1"/>
  <c r="BS27" i="6"/>
  <c r="BP27" i="6"/>
  <c r="BG27" i="6"/>
  <c r="BD27" i="6"/>
  <c r="BJ27" i="6"/>
  <c r="BM27" i="6"/>
  <c r="BA43" i="5"/>
  <c r="AR43" i="5"/>
  <c r="AL43" i="5"/>
  <c r="AX43" i="5"/>
  <c r="AO43" i="5"/>
  <c r="AE22" i="5"/>
  <c r="AD22" i="5"/>
  <c r="AA22" i="5"/>
  <c r="AW30" i="6"/>
  <c r="AK30" i="6"/>
  <c r="AT30" i="6"/>
  <c r="AQ30" i="6"/>
  <c r="AN30" i="6"/>
  <c r="AZ30" i="6"/>
  <c r="BT28" i="6"/>
  <c r="BQ28" i="6"/>
  <c r="BE28" i="6"/>
  <c r="BH28" i="6"/>
  <c r="BK28" i="6"/>
  <c r="BN28" i="6"/>
  <c r="J17" i="5"/>
  <c r="J18" i="5" s="1"/>
  <c r="J15" i="5"/>
  <c r="J16" i="5" s="1"/>
  <c r="L49" i="5"/>
  <c r="K49" i="5"/>
  <c r="V49" i="5" s="1"/>
  <c r="AB49" i="5"/>
  <c r="X37" i="5"/>
  <c r="U37" i="5"/>
  <c r="Q37" i="5" s="1"/>
  <c r="Y37" i="5"/>
  <c r="BO29" i="6"/>
  <c r="BL29" i="6"/>
  <c r="BC29" i="6"/>
  <c r="BR29" i="6"/>
  <c r="BF29" i="6"/>
  <c r="BI29" i="6"/>
  <c r="BN27" i="6"/>
  <c r="BK27" i="6"/>
  <c r="BH27" i="6"/>
  <c r="BT27" i="6"/>
  <c r="BQ27" i="6"/>
  <c r="BE27" i="6"/>
  <c r="BE31" i="6"/>
  <c r="BT31" i="6"/>
  <c r="BN31" i="6"/>
  <c r="BQ31" i="6"/>
  <c r="BK31" i="6"/>
  <c r="BH31" i="6"/>
  <c r="AE42" i="5"/>
  <c r="AA42" i="5"/>
  <c r="AA30" i="5"/>
  <c r="BJ28" i="6"/>
  <c r="BM28" i="6"/>
  <c r="BD28" i="6"/>
  <c r="BP28" i="6"/>
  <c r="BG28" i="6"/>
  <c r="BS28" i="6"/>
  <c r="J27" i="5"/>
  <c r="S49" i="5"/>
  <c r="R49" i="5"/>
  <c r="O49" i="5"/>
  <c r="BC43" i="6"/>
  <c r="BO43" i="6"/>
  <c r="BL43" i="6"/>
  <c r="BI43" i="6"/>
  <c r="BR43" i="6"/>
  <c r="BF43" i="6"/>
  <c r="AQ26" i="6"/>
  <c r="AN26" i="6"/>
  <c r="AK26" i="6"/>
  <c r="AZ26" i="6"/>
  <c r="AT26" i="6"/>
  <c r="AW26" i="6"/>
  <c r="N23" i="5"/>
  <c r="I35" i="5"/>
  <c r="U47" i="5"/>
  <c r="Q47" i="5" s="1"/>
  <c r="Y47" i="5"/>
  <c r="Z47" i="5" s="1"/>
  <c r="X47" i="5"/>
  <c r="BN22" i="6"/>
  <c r="BE22" i="6"/>
  <c r="BH22" i="6"/>
  <c r="BQ22" i="6"/>
  <c r="BK22" i="6"/>
  <c r="BT22" i="6"/>
  <c r="BM39" i="6"/>
  <c r="BJ39" i="6"/>
  <c r="BG39" i="6"/>
  <c r="BS39" i="6"/>
  <c r="BP39" i="6"/>
  <c r="BD39" i="6"/>
  <c r="BJ31" i="6"/>
  <c r="BP31" i="6"/>
  <c r="BG31" i="6"/>
  <c r="BD31" i="6"/>
  <c r="BM31" i="6"/>
  <c r="BS31" i="6"/>
  <c r="J38" i="5"/>
  <c r="I32" i="5"/>
  <c r="J35" i="5"/>
  <c r="AM39" i="6"/>
  <c r="AV39" i="6"/>
  <c r="AY39" i="6"/>
  <c r="AP39" i="6"/>
  <c r="BB39" i="6"/>
  <c r="AS39" i="6"/>
  <c r="BG22" i="6"/>
  <c r="BJ22" i="6"/>
  <c r="BD22" i="6"/>
  <c r="BS22" i="6"/>
  <c r="BM22" i="6"/>
  <c r="BP22" i="6"/>
  <c r="BK39" i="6"/>
  <c r="BH39" i="6"/>
  <c r="BQ39" i="6"/>
  <c r="BT39" i="6"/>
  <c r="BN39" i="6"/>
  <c r="BE39" i="6"/>
  <c r="BG43" i="6"/>
  <c r="BD43" i="6"/>
  <c r="BM43" i="6"/>
  <c r="BS43" i="6"/>
  <c r="BP43" i="6"/>
  <c r="BJ43" i="6"/>
  <c r="BA39" i="6"/>
  <c r="AU39" i="6"/>
  <c r="AO39" i="6"/>
  <c r="AX39" i="6"/>
  <c r="AL39" i="6"/>
  <c r="AR39" i="6"/>
  <c r="AO25" i="6"/>
  <c r="AL25" i="6"/>
  <c r="AX25" i="6"/>
  <c r="AU25" i="6"/>
  <c r="AR25" i="6"/>
  <c r="BA25" i="6"/>
  <c r="AY25" i="6"/>
  <c r="AV25" i="6"/>
  <c r="AM25" i="6"/>
  <c r="AS25" i="6"/>
  <c r="AP25" i="6"/>
  <c r="BB25" i="6"/>
  <c r="J32" i="5"/>
  <c r="N25" i="5"/>
  <c r="M25" i="5"/>
  <c r="P25" i="5" s="1"/>
  <c r="AO47" i="6"/>
  <c r="BA47" i="6"/>
  <c r="AU47" i="6"/>
  <c r="AL47" i="6"/>
  <c r="AX47" i="6"/>
  <c r="AR47" i="6"/>
  <c r="W53" i="5"/>
  <c r="AY30" i="6"/>
  <c r="AS30" i="6"/>
  <c r="AM30" i="6"/>
  <c r="AV30" i="6"/>
  <c r="AP30" i="6"/>
  <c r="BB30" i="6"/>
  <c r="R33" i="5"/>
  <c r="M51" i="5"/>
  <c r="P51" i="5" s="1"/>
  <c r="AO31" i="6"/>
  <c r="AL31" i="6"/>
  <c r="BA31" i="6"/>
  <c r="AR31" i="6"/>
  <c r="AX31" i="6"/>
  <c r="AU31" i="6"/>
  <c r="W36" i="5"/>
  <c r="BB24" i="6"/>
  <c r="AY24" i="6"/>
  <c r="AV24" i="6"/>
  <c r="AS24" i="6"/>
  <c r="AM24" i="6"/>
  <c r="AP24" i="6"/>
  <c r="AO50" i="6"/>
  <c r="AL50" i="6"/>
  <c r="AX50" i="6"/>
  <c r="AR50" i="6"/>
  <c r="AU50" i="6"/>
  <c r="BA50" i="6"/>
  <c r="AA45" i="5" l="1"/>
  <c r="AD45" i="5"/>
  <c r="T36" i="5"/>
  <c r="Q54" i="5"/>
  <c r="K50" i="5"/>
  <c r="V50" i="5" s="1"/>
  <c r="L50" i="5"/>
  <c r="AB50" i="5"/>
  <c r="T41" i="5"/>
  <c r="AA25" i="5"/>
  <c r="AD50" i="5"/>
  <c r="AE50" i="5"/>
  <c r="AA50" i="5"/>
  <c r="AB48" i="5"/>
  <c r="AA26" i="5"/>
  <c r="O31" i="5"/>
  <c r="AC31" i="5" s="1"/>
  <c r="AD25" i="5"/>
  <c r="S31" i="5"/>
  <c r="O48" i="5"/>
  <c r="W48" i="5" s="1"/>
  <c r="AB26" i="5"/>
  <c r="W26" i="5" s="1"/>
  <c r="R48" i="5"/>
  <c r="AB25" i="5"/>
  <c r="L26" i="5"/>
  <c r="X26" i="5" s="1"/>
  <c r="R50" i="5"/>
  <c r="O50" i="5"/>
  <c r="S50" i="5"/>
  <c r="AA51" i="5"/>
  <c r="K25" i="5"/>
  <c r="V25" i="5" s="1"/>
  <c r="AF41" i="5"/>
  <c r="BT41" i="5" s="1"/>
  <c r="AC53" i="5"/>
  <c r="AM53" i="5" s="1"/>
  <c r="T54" i="5"/>
  <c r="BR54" i="5" s="1"/>
  <c r="R22" i="5"/>
  <c r="AB22" i="5"/>
  <c r="O22" i="5"/>
  <c r="K22" i="5"/>
  <c r="V22" i="5" s="1"/>
  <c r="W22" i="5" s="1"/>
  <c r="L48" i="5"/>
  <c r="X48" i="5" s="1"/>
  <c r="AA34" i="5"/>
  <c r="T47" i="5"/>
  <c r="BI47" i="5" s="1"/>
  <c r="BD53" i="5"/>
  <c r="BS53" i="5"/>
  <c r="BP53" i="5"/>
  <c r="BM53" i="5"/>
  <c r="BG53" i="5"/>
  <c r="BJ53" i="5"/>
  <c r="BM36" i="5"/>
  <c r="BJ36" i="5"/>
  <c r="BD36" i="5"/>
  <c r="BG36" i="5"/>
  <c r="BS36" i="5"/>
  <c r="BP36" i="5"/>
  <c r="BP54" i="5"/>
  <c r="BM54" i="5"/>
  <c r="BG54" i="5"/>
  <c r="BS54" i="5"/>
  <c r="BD54" i="5"/>
  <c r="BJ54" i="5"/>
  <c r="BS47" i="5"/>
  <c r="BG47" i="5"/>
  <c r="BJ47" i="5"/>
  <c r="BD47" i="5"/>
  <c r="BM47" i="5"/>
  <c r="BP47" i="5"/>
  <c r="W52" i="5"/>
  <c r="Y45" i="5"/>
  <c r="X45" i="5"/>
  <c r="U45" i="5"/>
  <c r="Q45" i="5" s="1"/>
  <c r="O40" i="5"/>
  <c r="S40" i="5"/>
  <c r="R40" i="5"/>
  <c r="O34" i="5"/>
  <c r="AF36" i="5"/>
  <c r="BS41" i="5"/>
  <c r="BP41" i="5"/>
  <c r="BD41" i="5"/>
  <c r="BJ41" i="5"/>
  <c r="BM41" i="5"/>
  <c r="BG41" i="5"/>
  <c r="AN36" i="5"/>
  <c r="AK36" i="5"/>
  <c r="AZ36" i="5"/>
  <c r="AW36" i="5"/>
  <c r="AQ36" i="5"/>
  <c r="AT36" i="5"/>
  <c r="BE41" i="5"/>
  <c r="AF54" i="5"/>
  <c r="U49" i="5"/>
  <c r="Q49" i="5" s="1"/>
  <c r="Y49" i="5"/>
  <c r="Z49" i="5" s="1"/>
  <c r="X49" i="5"/>
  <c r="BO36" i="5"/>
  <c r="BL36" i="5"/>
  <c r="BI36" i="5"/>
  <c r="BF36" i="5"/>
  <c r="BC36" i="5"/>
  <c r="BR36" i="5"/>
  <c r="U40" i="5"/>
  <c r="Q40" i="5" s="1"/>
  <c r="X40" i="5"/>
  <c r="Y40" i="5"/>
  <c r="AS53" i="5"/>
  <c r="AP53" i="5"/>
  <c r="BB53" i="5"/>
  <c r="AY53" i="5"/>
  <c r="AV53" i="5"/>
  <c r="U31" i="5"/>
  <c r="Q31" i="5" s="1"/>
  <c r="Y31" i="5"/>
  <c r="X31" i="5"/>
  <c r="AC54" i="5"/>
  <c r="BA53" i="5"/>
  <c r="AO53" i="5"/>
  <c r="AU53" i="5"/>
  <c r="AL53" i="5"/>
  <c r="AR53" i="5"/>
  <c r="AX53" i="5"/>
  <c r="T53" i="5"/>
  <c r="BA54" i="5"/>
  <c r="AX54" i="5"/>
  <c r="AR54" i="5"/>
  <c r="AO54" i="5"/>
  <c r="AL54" i="5"/>
  <c r="AU54" i="5"/>
  <c r="AF47" i="5"/>
  <c r="AW53" i="5"/>
  <c r="AT53" i="5"/>
  <c r="AQ53" i="5"/>
  <c r="AN53" i="5"/>
  <c r="AK53" i="5"/>
  <c r="AZ53" i="5"/>
  <c r="BA47" i="5"/>
  <c r="AX47" i="5"/>
  <c r="AU47" i="5"/>
  <c r="AO47" i="5"/>
  <c r="AL47" i="5"/>
  <c r="AR47" i="5"/>
  <c r="S44" i="5"/>
  <c r="R44" i="5"/>
  <c r="O44" i="5"/>
  <c r="AC47" i="5"/>
  <c r="U29" i="5"/>
  <c r="Q29" i="5" s="1"/>
  <c r="X29" i="5"/>
  <c r="Y29" i="5"/>
  <c r="Y24" i="5"/>
  <c r="X24" i="5"/>
  <c r="U24" i="5"/>
  <c r="Q24" i="5" s="1"/>
  <c r="L23" i="5"/>
  <c r="K23" i="5"/>
  <c r="V23" i="5" s="1"/>
  <c r="AB23" i="5"/>
  <c r="Y28" i="5"/>
  <c r="X28" i="5"/>
  <c r="U28" i="5"/>
  <c r="O51" i="5"/>
  <c r="AE28" i="5"/>
  <c r="AA28" i="5"/>
  <c r="AD28" i="5"/>
  <c r="AL36" i="5"/>
  <c r="BA36" i="5"/>
  <c r="AU36" i="5"/>
  <c r="AO36" i="5"/>
  <c r="AR36" i="5"/>
  <c r="AX36" i="5"/>
  <c r="AE27" i="5"/>
  <c r="AD27" i="5"/>
  <c r="AA27" i="5"/>
  <c r="S32" i="5"/>
  <c r="R32" i="5"/>
  <c r="O32" i="5"/>
  <c r="L39" i="5"/>
  <c r="K39" i="5"/>
  <c r="V39" i="5" s="1"/>
  <c r="AB39" i="5"/>
  <c r="K51" i="5"/>
  <c r="V51" i="5" s="1"/>
  <c r="L51" i="5"/>
  <c r="AB51" i="5"/>
  <c r="R51" i="5"/>
  <c r="AE23" i="5"/>
  <c r="AD23" i="5"/>
  <c r="AA23" i="5"/>
  <c r="AC36" i="5"/>
  <c r="W30" i="5"/>
  <c r="W33" i="5"/>
  <c r="AC33" i="5"/>
  <c r="AO41" i="5"/>
  <c r="BA41" i="5"/>
  <c r="AL41" i="5"/>
  <c r="AX41" i="5"/>
  <c r="AU41" i="5"/>
  <c r="AR41" i="5"/>
  <c r="AZ33" i="5"/>
  <c r="AQ33" i="5"/>
  <c r="AN33" i="5"/>
  <c r="AK33" i="5"/>
  <c r="AW33" i="5"/>
  <c r="AT33" i="5"/>
  <c r="AF53" i="5"/>
  <c r="W49" i="5"/>
  <c r="BF54" i="5"/>
  <c r="BL54" i="5"/>
  <c r="BI54" i="5"/>
  <c r="BC54" i="5"/>
  <c r="BO54" i="5"/>
  <c r="R39" i="5"/>
  <c r="S39" i="5"/>
  <c r="O39" i="5"/>
  <c r="AE35" i="5"/>
  <c r="AD35" i="5"/>
  <c r="AA35" i="5"/>
  <c r="X22" i="5"/>
  <c r="Y22" i="5"/>
  <c r="Z22" i="5" s="1"/>
  <c r="U22" i="5"/>
  <c r="Q22" i="5" s="1"/>
  <c r="Y52" i="5"/>
  <c r="Z52" i="5" s="1"/>
  <c r="X52" i="5"/>
  <c r="T52" i="5" s="1"/>
  <c r="U52" i="5"/>
  <c r="Q52" i="5" s="1"/>
  <c r="AC41" i="5"/>
  <c r="BC33" i="5"/>
  <c r="BO33" i="5"/>
  <c r="BL33" i="5"/>
  <c r="BI33" i="5"/>
  <c r="BF33" i="5"/>
  <c r="BR33" i="5"/>
  <c r="K34" i="5"/>
  <c r="V34" i="5" s="1"/>
  <c r="AB34" i="5"/>
  <c r="L34" i="5"/>
  <c r="Y44" i="5"/>
  <c r="X44" i="5"/>
  <c r="U44" i="5"/>
  <c r="Q44" i="5" s="1"/>
  <c r="AQ54" i="5"/>
  <c r="AN54" i="5"/>
  <c r="AK54" i="5"/>
  <c r="AZ54" i="5"/>
  <c r="AT54" i="5"/>
  <c r="AW54" i="5"/>
  <c r="AD32" i="5"/>
  <c r="AE32" i="5"/>
  <c r="AA32" i="5"/>
  <c r="L32" i="5"/>
  <c r="K32" i="5"/>
  <c r="V32" i="5" s="1"/>
  <c r="AB32" i="5"/>
  <c r="AK47" i="5"/>
  <c r="AZ47" i="5"/>
  <c r="AQ47" i="5"/>
  <c r="AN47" i="5"/>
  <c r="AW47" i="5"/>
  <c r="AT47" i="5"/>
  <c r="AD38" i="5"/>
  <c r="AA38" i="5"/>
  <c r="AE38" i="5"/>
  <c r="K35" i="5"/>
  <c r="V35" i="5" s="1"/>
  <c r="L35" i="5"/>
  <c r="AB35" i="5"/>
  <c r="Y30" i="5"/>
  <c r="Z30" i="5" s="1"/>
  <c r="X30" i="5"/>
  <c r="U30" i="5"/>
  <c r="Q30" i="5" s="1"/>
  <c r="S24" i="5"/>
  <c r="R24" i="5"/>
  <c r="O24" i="5"/>
  <c r="S28" i="5"/>
  <c r="R28" i="5"/>
  <c r="O28" i="5"/>
  <c r="AD51" i="5"/>
  <c r="S25" i="5"/>
  <c r="R25" i="5"/>
  <c r="O25" i="5"/>
  <c r="S23" i="5"/>
  <c r="R23" i="5"/>
  <c r="O23" i="5"/>
  <c r="W42" i="5"/>
  <c r="L46" i="5"/>
  <c r="K46" i="5"/>
  <c r="V46" i="5" s="1"/>
  <c r="AB46" i="5"/>
  <c r="Y38" i="5"/>
  <c r="X38" i="5"/>
  <c r="U38" i="5"/>
  <c r="W37" i="5"/>
  <c r="AC37" i="5"/>
  <c r="AF37" i="5"/>
  <c r="Z37" i="5"/>
  <c r="AF33" i="5"/>
  <c r="Z33" i="5"/>
  <c r="T43" i="5"/>
  <c r="AF43" i="5"/>
  <c r="BR41" i="5"/>
  <c r="BO41" i="5"/>
  <c r="BL41" i="5"/>
  <c r="BI41" i="5"/>
  <c r="BC41" i="5"/>
  <c r="BF41" i="5"/>
  <c r="AA46" i="5"/>
  <c r="L27" i="5"/>
  <c r="K27" i="5"/>
  <c r="V27" i="5" s="1"/>
  <c r="AB27" i="5"/>
  <c r="AW41" i="5"/>
  <c r="AN41" i="5"/>
  <c r="AK41" i="5"/>
  <c r="AT41" i="5"/>
  <c r="AZ41" i="5"/>
  <c r="AQ41" i="5"/>
  <c r="O29" i="5"/>
  <c r="S29" i="5"/>
  <c r="R29" i="5"/>
  <c r="AK37" i="5"/>
  <c r="AT37" i="5"/>
  <c r="AZ37" i="5"/>
  <c r="AW37" i="5"/>
  <c r="AN37" i="5"/>
  <c r="AQ37" i="5"/>
  <c r="R27" i="5"/>
  <c r="L42" i="5"/>
  <c r="K42" i="5"/>
  <c r="V42" i="5" s="1"/>
  <c r="AB42" i="5"/>
  <c r="BP43" i="5"/>
  <c r="BJ43" i="5"/>
  <c r="BG43" i="5"/>
  <c r="BM43" i="5"/>
  <c r="BS43" i="5"/>
  <c r="BD43" i="5"/>
  <c r="S38" i="5"/>
  <c r="R38" i="5"/>
  <c r="O38" i="5"/>
  <c r="R45" i="5"/>
  <c r="S45" i="5"/>
  <c r="O45" i="5"/>
  <c r="R34" i="5"/>
  <c r="AD39" i="5"/>
  <c r="Q43" i="5"/>
  <c r="AC43" i="5"/>
  <c r="O27" i="5"/>
  <c r="T37" i="5"/>
  <c r="AU43" i="5"/>
  <c r="Y25" i="5"/>
  <c r="AA39" i="5"/>
  <c r="U26" i="5" l="1"/>
  <c r="Q26" i="5" s="1"/>
  <c r="AW26" i="5" s="1"/>
  <c r="AF22" i="5"/>
  <c r="BE22" i="5" s="1"/>
  <c r="Y26" i="5"/>
  <c r="Z26" i="5" s="1"/>
  <c r="BG26" i="5" s="1"/>
  <c r="U48" i="5"/>
  <c r="Q48" i="5" s="1"/>
  <c r="T49" i="5"/>
  <c r="W35" i="5"/>
  <c r="Y48" i="5"/>
  <c r="Z48" i="5" s="1"/>
  <c r="BS48" i="5" s="1"/>
  <c r="W31" i="5"/>
  <c r="AR31" i="5" s="1"/>
  <c r="T31" i="5"/>
  <c r="BQ41" i="5"/>
  <c r="Z31" i="5"/>
  <c r="BM31" i="5" s="1"/>
  <c r="Y50" i="5"/>
  <c r="Z50" i="5" s="1"/>
  <c r="X50" i="5"/>
  <c r="T50" i="5" s="1"/>
  <c r="U50" i="5"/>
  <c r="BN41" i="5"/>
  <c r="U25" i="5"/>
  <c r="Q25" i="5" s="1"/>
  <c r="AN25" i="5" s="1"/>
  <c r="BH41" i="5"/>
  <c r="X25" i="5"/>
  <c r="AF25" i="5" s="1"/>
  <c r="BK41" i="5"/>
  <c r="W50" i="5"/>
  <c r="AC48" i="5"/>
  <c r="W46" i="5"/>
  <c r="AX46" i="5" s="1"/>
  <c r="BR47" i="5"/>
  <c r="AC26" i="5"/>
  <c r="AS26" i="5" s="1"/>
  <c r="Q38" i="5"/>
  <c r="AN38" i="5" s="1"/>
  <c r="T38" i="5"/>
  <c r="BL38" i="5" s="1"/>
  <c r="BL47" i="5"/>
  <c r="BO47" i="5"/>
  <c r="BC47" i="5"/>
  <c r="BF47" i="5"/>
  <c r="T30" i="5"/>
  <c r="BI30" i="5" s="1"/>
  <c r="BP49" i="5"/>
  <c r="BM49" i="5"/>
  <c r="BJ49" i="5"/>
  <c r="BD49" i="5"/>
  <c r="BG49" i="5"/>
  <c r="BS49" i="5"/>
  <c r="BG31" i="5"/>
  <c r="BD31" i="5"/>
  <c r="BP31" i="5"/>
  <c r="AO46" i="5"/>
  <c r="AR46" i="5"/>
  <c r="AL46" i="5"/>
  <c r="BP52" i="5"/>
  <c r="BS52" i="5"/>
  <c r="BJ52" i="5"/>
  <c r="BG52" i="5"/>
  <c r="BD52" i="5"/>
  <c r="BM52" i="5"/>
  <c r="Y34" i="5"/>
  <c r="Z34" i="5" s="1"/>
  <c r="X34" i="5"/>
  <c r="T34" i="5" s="1"/>
  <c r="U34" i="5"/>
  <c r="Q34" i="5" s="1"/>
  <c r="AL31" i="5"/>
  <c r="AU31" i="5"/>
  <c r="AX31" i="5"/>
  <c r="BT36" i="5"/>
  <c r="BK36" i="5"/>
  <c r="BH36" i="5"/>
  <c r="BE36" i="5"/>
  <c r="BN36" i="5"/>
  <c r="BQ36" i="5"/>
  <c r="AF40" i="5"/>
  <c r="Z40" i="5"/>
  <c r="BS37" i="5"/>
  <c r="BP37" i="5"/>
  <c r="BJ37" i="5"/>
  <c r="BG37" i="5"/>
  <c r="BM37" i="5"/>
  <c r="BD37" i="5"/>
  <c r="AM26" i="5"/>
  <c r="AU35" i="5"/>
  <c r="AO35" i="5"/>
  <c r="BA35" i="5"/>
  <c r="AX35" i="5"/>
  <c r="AL35" i="5"/>
  <c r="AC40" i="5"/>
  <c r="W40" i="5"/>
  <c r="AY48" i="5"/>
  <c r="AM48" i="5"/>
  <c r="BB48" i="5"/>
  <c r="AV48" i="5"/>
  <c r="AS48" i="5"/>
  <c r="AP48" i="5"/>
  <c r="AC28" i="5"/>
  <c r="W28" i="5"/>
  <c r="BO38" i="5"/>
  <c r="AU49" i="5"/>
  <c r="BA49" i="5"/>
  <c r="AO49" i="5"/>
  <c r="AL49" i="5"/>
  <c r="AX49" i="5"/>
  <c r="AR49" i="5"/>
  <c r="AC44" i="5"/>
  <c r="W44" i="5"/>
  <c r="AN45" i="5"/>
  <c r="AQ45" i="5"/>
  <c r="AK45" i="5"/>
  <c r="AT45" i="5"/>
  <c r="AZ45" i="5"/>
  <c r="AW45" i="5"/>
  <c r="AO37" i="5"/>
  <c r="AL37" i="5"/>
  <c r="BA37" i="5"/>
  <c r="AU37" i="5"/>
  <c r="AX37" i="5"/>
  <c r="AR37" i="5"/>
  <c r="AZ31" i="5"/>
  <c r="AQ31" i="5"/>
  <c r="AN31" i="5"/>
  <c r="AK31" i="5"/>
  <c r="AW31" i="5"/>
  <c r="AT31" i="5"/>
  <c r="Y32" i="5"/>
  <c r="Z32" i="5" s="1"/>
  <c r="X32" i="5"/>
  <c r="U32" i="5"/>
  <c r="Q32" i="5" s="1"/>
  <c r="T45" i="5"/>
  <c r="BT33" i="5"/>
  <c r="BQ33" i="5"/>
  <c r="BN33" i="5"/>
  <c r="BH33" i="5"/>
  <c r="BE33" i="5"/>
  <c r="BK33" i="5"/>
  <c r="AX48" i="5"/>
  <c r="AU48" i="5"/>
  <c r="BA48" i="5"/>
  <c r="AR48" i="5"/>
  <c r="AO48" i="5"/>
  <c r="AL48" i="5"/>
  <c r="BC37" i="5"/>
  <c r="BO37" i="5"/>
  <c r="BL37" i="5"/>
  <c r="BF37" i="5"/>
  <c r="BI37" i="5"/>
  <c r="BR37" i="5"/>
  <c r="AP31" i="5"/>
  <c r="AY31" i="5"/>
  <c r="AS31" i="5"/>
  <c r="AM31" i="5"/>
  <c r="BB31" i="5"/>
  <c r="AV31" i="5"/>
  <c r="W34" i="5"/>
  <c r="Z29" i="5"/>
  <c r="AF29" i="5"/>
  <c r="AC38" i="5"/>
  <c r="W38" i="5"/>
  <c r="AN52" i="5"/>
  <c r="AZ52" i="5"/>
  <c r="AT52" i="5"/>
  <c r="AW52" i="5"/>
  <c r="AQ52" i="5"/>
  <c r="AK52" i="5"/>
  <c r="BH53" i="5"/>
  <c r="BT53" i="5"/>
  <c r="BK53" i="5"/>
  <c r="BQ53" i="5"/>
  <c r="BE53" i="5"/>
  <c r="BN53" i="5"/>
  <c r="AN26" i="5"/>
  <c r="AZ26" i="5"/>
  <c r="AK26" i="5"/>
  <c r="AW49" i="5"/>
  <c r="AT49" i="5"/>
  <c r="AQ49" i="5"/>
  <c r="AZ49" i="5"/>
  <c r="AK49" i="5"/>
  <c r="AN49" i="5"/>
  <c r="BL52" i="5"/>
  <c r="BI52" i="5"/>
  <c r="BC52" i="5"/>
  <c r="BR52" i="5"/>
  <c r="BO52" i="5"/>
  <c r="BF52" i="5"/>
  <c r="AF52" i="5"/>
  <c r="BA52" i="5"/>
  <c r="AX52" i="5"/>
  <c r="AU52" i="5"/>
  <c r="AR52" i="5"/>
  <c r="AO52" i="5"/>
  <c r="AL52" i="5"/>
  <c r="BR49" i="5"/>
  <c r="BO49" i="5"/>
  <c r="BI49" i="5"/>
  <c r="BF49" i="5"/>
  <c r="BC49" i="5"/>
  <c r="BL49" i="5"/>
  <c r="BT47" i="5"/>
  <c r="BH47" i="5"/>
  <c r="BQ47" i="5"/>
  <c r="BN47" i="5"/>
  <c r="BE47" i="5"/>
  <c r="BK47" i="5"/>
  <c r="AM43" i="5"/>
  <c r="BB43" i="5"/>
  <c r="AY43" i="5"/>
  <c r="AV43" i="5"/>
  <c r="AS43" i="5"/>
  <c r="AP43" i="5"/>
  <c r="W24" i="5"/>
  <c r="AC24" i="5"/>
  <c r="AW43" i="5"/>
  <c r="AT43" i="5"/>
  <c r="AK43" i="5"/>
  <c r="AZ43" i="5"/>
  <c r="AQ43" i="5"/>
  <c r="AN43" i="5"/>
  <c r="AQ29" i="5"/>
  <c r="AZ29" i="5"/>
  <c r="AN29" i="5"/>
  <c r="AT29" i="5"/>
  <c r="AW29" i="5"/>
  <c r="AK29" i="5"/>
  <c r="BT22" i="5"/>
  <c r="BK22" i="5"/>
  <c r="BH22" i="5"/>
  <c r="BN22" i="5"/>
  <c r="AF49" i="5"/>
  <c r="BI53" i="5"/>
  <c r="BC53" i="5"/>
  <c r="BL53" i="5"/>
  <c r="BF53" i="5"/>
  <c r="BO53" i="5"/>
  <c r="BR53" i="5"/>
  <c r="T40" i="5"/>
  <c r="AW38" i="5"/>
  <c r="AT38" i="5"/>
  <c r="BS22" i="5"/>
  <c r="BG22" i="5"/>
  <c r="BD22" i="5"/>
  <c r="BJ22" i="5"/>
  <c r="BM22" i="5"/>
  <c r="BP22" i="5"/>
  <c r="AC49" i="5"/>
  <c r="AF38" i="5"/>
  <c r="Z38" i="5"/>
  <c r="AC52" i="5"/>
  <c r="AM37" i="5"/>
  <c r="AP37" i="5"/>
  <c r="AS37" i="5"/>
  <c r="BB37" i="5"/>
  <c r="AY37" i="5"/>
  <c r="AV37" i="5"/>
  <c r="BT54" i="5"/>
  <c r="BN54" i="5"/>
  <c r="BE54" i="5"/>
  <c r="BQ54" i="5"/>
  <c r="BK54" i="5"/>
  <c r="BH54" i="5"/>
  <c r="AP47" i="5"/>
  <c r="BB47" i="5"/>
  <c r="AY47" i="5"/>
  <c r="AS47" i="5"/>
  <c r="AM47" i="5"/>
  <c r="AV47" i="5"/>
  <c r="AF45" i="5"/>
  <c r="Z45" i="5"/>
  <c r="AW30" i="5"/>
  <c r="AQ30" i="5"/>
  <c r="AN30" i="5"/>
  <c r="AZ30" i="5"/>
  <c r="AK30" i="5"/>
  <c r="AT30" i="5"/>
  <c r="BC30" i="5"/>
  <c r="BF30" i="5"/>
  <c r="BO30" i="5"/>
  <c r="BB54" i="5"/>
  <c r="AV54" i="5"/>
  <c r="AS54" i="5"/>
  <c r="AP54" i="5"/>
  <c r="AY54" i="5"/>
  <c r="AM54" i="5"/>
  <c r="T24" i="5"/>
  <c r="AK40" i="5"/>
  <c r="AW40" i="5"/>
  <c r="AQ40" i="5"/>
  <c r="AN40" i="5"/>
  <c r="AT40" i="5"/>
  <c r="AZ40" i="5"/>
  <c r="AL33" i="5"/>
  <c r="AR33" i="5"/>
  <c r="AX33" i="5"/>
  <c r="AU33" i="5"/>
  <c r="AO33" i="5"/>
  <c r="BA33" i="5"/>
  <c r="BT37" i="5"/>
  <c r="BN37" i="5"/>
  <c r="BK37" i="5"/>
  <c r="BE37" i="5"/>
  <c r="BH37" i="5"/>
  <c r="BQ37" i="5"/>
  <c r="BI31" i="5"/>
  <c r="BF31" i="5"/>
  <c r="BR31" i="5"/>
  <c r="BO31" i="5"/>
  <c r="BC31" i="5"/>
  <c r="BL31" i="5"/>
  <c r="Z28" i="5"/>
  <c r="AF28" i="5"/>
  <c r="AC29" i="5"/>
  <c r="W29" i="5"/>
  <c r="AF31" i="5"/>
  <c r="BP30" i="5"/>
  <c r="BS30" i="5"/>
  <c r="BJ30" i="5"/>
  <c r="BD30" i="5"/>
  <c r="BG30" i="5"/>
  <c r="BM30" i="5"/>
  <c r="AC22" i="5"/>
  <c r="AT24" i="5"/>
  <c r="AQ24" i="5"/>
  <c r="AK24" i="5"/>
  <c r="AZ24" i="5"/>
  <c r="AN24" i="5"/>
  <c r="AW24" i="5"/>
  <c r="AF44" i="5"/>
  <c r="Z44" i="5"/>
  <c r="AW22" i="5"/>
  <c r="AT22" i="5"/>
  <c r="AZ22" i="5"/>
  <c r="AK22" i="5"/>
  <c r="AN22" i="5"/>
  <c r="AQ22" i="5"/>
  <c r="AR42" i="5"/>
  <c r="AL42" i="5"/>
  <c r="BA42" i="5"/>
  <c r="AO42" i="5"/>
  <c r="AX42" i="5"/>
  <c r="T22" i="5"/>
  <c r="Y42" i="5"/>
  <c r="Z42" i="5" s="1"/>
  <c r="X42" i="5"/>
  <c r="U42" i="5"/>
  <c r="AU42" i="5" s="1"/>
  <c r="W32" i="5"/>
  <c r="U23" i="5"/>
  <c r="Q23" i="5" s="1"/>
  <c r="X23" i="5"/>
  <c r="Y23" i="5"/>
  <c r="Z23" i="5" s="1"/>
  <c r="AO26" i="5"/>
  <c r="BA26" i="5"/>
  <c r="AX26" i="5"/>
  <c r="AR26" i="5"/>
  <c r="AU26" i="5"/>
  <c r="AL26" i="5"/>
  <c r="W27" i="5"/>
  <c r="AV36" i="5"/>
  <c r="AM36" i="5"/>
  <c r="AY36" i="5"/>
  <c r="AS36" i="5"/>
  <c r="BB36" i="5"/>
  <c r="AP36" i="5"/>
  <c r="AF24" i="5"/>
  <c r="Z24" i="5"/>
  <c r="BQ43" i="5"/>
  <c r="BK43" i="5"/>
  <c r="BH43" i="5"/>
  <c r="BN43" i="5"/>
  <c r="BE43" i="5"/>
  <c r="BT43" i="5"/>
  <c r="BA22" i="5"/>
  <c r="AX22" i="5"/>
  <c r="AU22" i="5"/>
  <c r="AR22" i="5"/>
  <c r="AL22" i="5"/>
  <c r="AO22" i="5"/>
  <c r="AF30" i="5"/>
  <c r="Y46" i="5"/>
  <c r="Z46" i="5" s="1"/>
  <c r="X46" i="5"/>
  <c r="U46" i="5"/>
  <c r="AU46" i="5" s="1"/>
  <c r="W51" i="5"/>
  <c r="U35" i="5"/>
  <c r="Y35" i="5"/>
  <c r="Z35" i="5" s="1"/>
  <c r="X35" i="5"/>
  <c r="W23" i="5"/>
  <c r="Y51" i="5"/>
  <c r="Z51" i="5" s="1"/>
  <c r="X51" i="5"/>
  <c r="T51" i="5" s="1"/>
  <c r="U51" i="5"/>
  <c r="Q51" i="5" s="1"/>
  <c r="Q28" i="5"/>
  <c r="X27" i="5"/>
  <c r="Y27" i="5"/>
  <c r="U27" i="5"/>
  <c r="Q27" i="5" s="1"/>
  <c r="BA30" i="5"/>
  <c r="AU30" i="5"/>
  <c r="AR30" i="5"/>
  <c r="AL30" i="5"/>
  <c r="AO30" i="5"/>
  <c r="AX30" i="5"/>
  <c r="T28" i="5"/>
  <c r="AW25" i="5"/>
  <c r="AZ25" i="5"/>
  <c r="W25" i="5"/>
  <c r="AZ44" i="5"/>
  <c r="AW44" i="5"/>
  <c r="AT44" i="5"/>
  <c r="AQ44" i="5"/>
  <c r="AN44" i="5"/>
  <c r="AK44" i="5"/>
  <c r="W39" i="5"/>
  <c r="AC39" i="5"/>
  <c r="AC30" i="5"/>
  <c r="AF27" i="5"/>
  <c r="Z27" i="5"/>
  <c r="T29" i="5"/>
  <c r="W45" i="5"/>
  <c r="AC45" i="5"/>
  <c r="BB41" i="5"/>
  <c r="AM41" i="5"/>
  <c r="AV41" i="5"/>
  <c r="AS41" i="5"/>
  <c r="AP41" i="5"/>
  <c r="AY41" i="5"/>
  <c r="BR43" i="5"/>
  <c r="BL43" i="5"/>
  <c r="BI43" i="5"/>
  <c r="BO43" i="5"/>
  <c r="BF43" i="5"/>
  <c r="BC43" i="5"/>
  <c r="AS33" i="5"/>
  <c r="AP33" i="5"/>
  <c r="AM33" i="5"/>
  <c r="AY33" i="5"/>
  <c r="AV33" i="5"/>
  <c r="BB33" i="5"/>
  <c r="T25" i="5"/>
  <c r="BJ33" i="5"/>
  <c r="BG33" i="5"/>
  <c r="BS33" i="5"/>
  <c r="BP33" i="5"/>
  <c r="BM33" i="5"/>
  <c r="BD33" i="5"/>
  <c r="Z25" i="5"/>
  <c r="AK48" i="5"/>
  <c r="AW48" i="5"/>
  <c r="AN48" i="5"/>
  <c r="AT48" i="5"/>
  <c r="AZ48" i="5"/>
  <c r="AQ48" i="5"/>
  <c r="T44" i="5"/>
  <c r="U39" i="5"/>
  <c r="Q39" i="5" s="1"/>
  <c r="Y39" i="5"/>
  <c r="Z39" i="5" s="1"/>
  <c r="X39" i="5"/>
  <c r="BM26" i="5" l="1"/>
  <c r="Q50" i="5"/>
  <c r="AC50" i="5"/>
  <c r="BS26" i="5"/>
  <c r="BD50" i="5"/>
  <c r="BJ50" i="5"/>
  <c r="BM50" i="5"/>
  <c r="BS50" i="5"/>
  <c r="BP50" i="5"/>
  <c r="BG50" i="5"/>
  <c r="BP26" i="5"/>
  <c r="BD26" i="5"/>
  <c r="BG48" i="5"/>
  <c r="BJ26" i="5"/>
  <c r="BD48" i="5"/>
  <c r="BR50" i="5"/>
  <c r="BL50" i="5"/>
  <c r="BI50" i="5"/>
  <c r="BO50" i="5"/>
  <c r="BC50" i="5"/>
  <c r="BF50" i="5"/>
  <c r="AF48" i="5"/>
  <c r="BK48" i="5" s="1"/>
  <c r="BJ48" i="5"/>
  <c r="BP48" i="5"/>
  <c r="AC25" i="5"/>
  <c r="AS25" i="5" s="1"/>
  <c r="AF32" i="5"/>
  <c r="BM48" i="5"/>
  <c r="AT25" i="5"/>
  <c r="BA46" i="5"/>
  <c r="AQ25" i="5"/>
  <c r="BA31" i="5"/>
  <c r="AK25" i="5"/>
  <c r="AQ26" i="5"/>
  <c r="AO31" i="5"/>
  <c r="BS31" i="5"/>
  <c r="AF50" i="5"/>
  <c r="BQ22" i="5"/>
  <c r="AT26" i="5"/>
  <c r="BC38" i="5"/>
  <c r="AP26" i="5"/>
  <c r="BJ31" i="5"/>
  <c r="T26" i="5"/>
  <c r="T48" i="5"/>
  <c r="AR35" i="5"/>
  <c r="BB26" i="5"/>
  <c r="AX50" i="5"/>
  <c r="BA50" i="5"/>
  <c r="AU50" i="5"/>
  <c r="AL50" i="5"/>
  <c r="AR50" i="5"/>
  <c r="AO50" i="5"/>
  <c r="AF26" i="5"/>
  <c r="T39" i="5"/>
  <c r="BF39" i="5" s="1"/>
  <c r="AF34" i="5"/>
  <c r="BQ34" i="5" s="1"/>
  <c r="T27" i="5"/>
  <c r="BO27" i="5" s="1"/>
  <c r="AC34" i="5"/>
  <c r="AM34" i="5" s="1"/>
  <c r="BR38" i="5"/>
  <c r="AQ38" i="5"/>
  <c r="BI38" i="5"/>
  <c r="BR30" i="5"/>
  <c r="AZ38" i="5"/>
  <c r="AV26" i="5"/>
  <c r="BF38" i="5"/>
  <c r="BL30" i="5"/>
  <c r="AK38" i="5"/>
  <c r="AY26" i="5"/>
  <c r="T23" i="5"/>
  <c r="BR23" i="5" s="1"/>
  <c r="AC32" i="5"/>
  <c r="BB32" i="5" s="1"/>
  <c r="BP51" i="5"/>
  <c r="BM51" i="5"/>
  <c r="BG51" i="5"/>
  <c r="BD51" i="5"/>
  <c r="BS51" i="5"/>
  <c r="BJ51" i="5"/>
  <c r="BG39" i="5"/>
  <c r="BD39" i="5"/>
  <c r="BJ39" i="5"/>
  <c r="BP39" i="5"/>
  <c r="BS39" i="5"/>
  <c r="BM39" i="5"/>
  <c r="T42" i="5"/>
  <c r="AF42" i="5"/>
  <c r="BE29" i="5"/>
  <c r="BN29" i="5"/>
  <c r="BK29" i="5"/>
  <c r="BQ29" i="5"/>
  <c r="BT29" i="5"/>
  <c r="BH29" i="5"/>
  <c r="BE32" i="5"/>
  <c r="BT32" i="5"/>
  <c r="BQ32" i="5"/>
  <c r="BK32" i="5"/>
  <c r="BN32" i="5"/>
  <c r="BH32" i="5"/>
  <c r="AT23" i="5"/>
  <c r="AQ23" i="5"/>
  <c r="AN23" i="5"/>
  <c r="AZ23" i="5"/>
  <c r="AK23" i="5"/>
  <c r="AW23" i="5"/>
  <c r="BJ29" i="5"/>
  <c r="BG29" i="5"/>
  <c r="BD29" i="5"/>
  <c r="BM29" i="5"/>
  <c r="BS29" i="5"/>
  <c r="BP29" i="5"/>
  <c r="BD32" i="5"/>
  <c r="BM32" i="5"/>
  <c r="BS32" i="5"/>
  <c r="BJ32" i="5"/>
  <c r="BP32" i="5"/>
  <c r="BG32" i="5"/>
  <c r="BA34" i="5"/>
  <c r="AU34" i="5"/>
  <c r="AX34" i="5"/>
  <c r="AR34" i="5"/>
  <c r="AO34" i="5"/>
  <c r="AL34" i="5"/>
  <c r="BA28" i="5"/>
  <c r="AX28" i="5"/>
  <c r="AU28" i="5"/>
  <c r="AR28" i="5"/>
  <c r="AL28" i="5"/>
  <c r="AO28" i="5"/>
  <c r="AV34" i="5"/>
  <c r="BB34" i="5"/>
  <c r="AY34" i="5"/>
  <c r="AS34" i="5"/>
  <c r="AP34" i="5"/>
  <c r="AF39" i="5"/>
  <c r="BB28" i="5"/>
  <c r="AS28" i="5"/>
  <c r="AV28" i="5"/>
  <c r="AP28" i="5"/>
  <c r="AM28" i="5"/>
  <c r="AY28" i="5"/>
  <c r="BC51" i="5"/>
  <c r="BR51" i="5"/>
  <c r="BF51" i="5"/>
  <c r="BI51" i="5"/>
  <c r="BL51" i="5"/>
  <c r="BO51" i="5"/>
  <c r="BA51" i="5"/>
  <c r="AL51" i="5"/>
  <c r="AX51" i="5"/>
  <c r="AR51" i="5"/>
  <c r="AU51" i="5"/>
  <c r="AO51" i="5"/>
  <c r="BP34" i="5"/>
  <c r="BM34" i="5"/>
  <c r="BJ34" i="5"/>
  <c r="BG34" i="5"/>
  <c r="BD34" i="5"/>
  <c r="BS34" i="5"/>
  <c r="AY22" i="5"/>
  <c r="AV22" i="5"/>
  <c r="AM22" i="5"/>
  <c r="AS22" i="5"/>
  <c r="BB22" i="5"/>
  <c r="AP22" i="5"/>
  <c r="AC51" i="5"/>
  <c r="BL40" i="5"/>
  <c r="BC40" i="5"/>
  <c r="BI40" i="5"/>
  <c r="BF40" i="5"/>
  <c r="BR40" i="5"/>
  <c r="BO40" i="5"/>
  <c r="BH34" i="5"/>
  <c r="BN34" i="5"/>
  <c r="BK34" i="5"/>
  <c r="BT34" i="5"/>
  <c r="BE34" i="5"/>
  <c r="AF23" i="5"/>
  <c r="BC45" i="5"/>
  <c r="BL45" i="5"/>
  <c r="BO45" i="5"/>
  <c r="BF45" i="5"/>
  <c r="BI45" i="5"/>
  <c r="BR45" i="5"/>
  <c r="AZ34" i="5"/>
  <c r="AW34" i="5"/>
  <c r="AQ34" i="5"/>
  <c r="AT34" i="5"/>
  <c r="AN34" i="5"/>
  <c r="AK34" i="5"/>
  <c r="AZ51" i="5"/>
  <c r="AW51" i="5"/>
  <c r="AQ51" i="5"/>
  <c r="AT51" i="5"/>
  <c r="AK51" i="5"/>
  <c r="AN51" i="5"/>
  <c r="BF29" i="5"/>
  <c r="BC29" i="5"/>
  <c r="BO29" i="5"/>
  <c r="BI29" i="5"/>
  <c r="BL29" i="5"/>
  <c r="BR29" i="5"/>
  <c r="BJ27" i="5"/>
  <c r="BM27" i="5"/>
  <c r="BD27" i="5"/>
  <c r="BP27" i="5"/>
  <c r="BS27" i="5"/>
  <c r="BG27" i="5"/>
  <c r="BE27" i="5"/>
  <c r="BT27" i="5"/>
  <c r="BN27" i="5"/>
  <c r="BH27" i="5"/>
  <c r="BQ27" i="5"/>
  <c r="BK27" i="5"/>
  <c r="BI44" i="5"/>
  <c r="BC44" i="5"/>
  <c r="BO44" i="5"/>
  <c r="BF44" i="5"/>
  <c r="BL44" i="5"/>
  <c r="BR44" i="5"/>
  <c r="T46" i="5"/>
  <c r="AF46" i="5"/>
  <c r="AT32" i="5"/>
  <c r="AQ32" i="5"/>
  <c r="AN32" i="5"/>
  <c r="AK32" i="5"/>
  <c r="AZ32" i="5"/>
  <c r="AW32" i="5"/>
  <c r="BR34" i="5"/>
  <c r="BL34" i="5"/>
  <c r="BO34" i="5"/>
  <c r="BF34" i="5"/>
  <c r="BC34" i="5"/>
  <c r="BI34" i="5"/>
  <c r="BF22" i="5"/>
  <c r="BO22" i="5"/>
  <c r="BR22" i="5"/>
  <c r="BI22" i="5"/>
  <c r="BL22" i="5"/>
  <c r="BC22" i="5"/>
  <c r="AF51" i="5"/>
  <c r="BR27" i="5"/>
  <c r="BM46" i="5"/>
  <c r="BJ46" i="5"/>
  <c r="BG46" i="5"/>
  <c r="BD46" i="5"/>
  <c r="BS46" i="5"/>
  <c r="BP46" i="5"/>
  <c r="AX27" i="5"/>
  <c r="BA27" i="5"/>
  <c r="AU27" i="5"/>
  <c r="AR27" i="5"/>
  <c r="AL27" i="5"/>
  <c r="AO27" i="5"/>
  <c r="BE31" i="5"/>
  <c r="BN31" i="5"/>
  <c r="BK31" i="5"/>
  <c r="BQ31" i="5"/>
  <c r="BT31" i="5"/>
  <c r="BH31" i="5"/>
  <c r="T32" i="5"/>
  <c r="BB39" i="5"/>
  <c r="AY39" i="5"/>
  <c r="AS39" i="5"/>
  <c r="AV39" i="5"/>
  <c r="AM39" i="5"/>
  <c r="AP39" i="5"/>
  <c r="BK30" i="5"/>
  <c r="BN30" i="5"/>
  <c r="BH30" i="5"/>
  <c r="BE30" i="5"/>
  <c r="BT30" i="5"/>
  <c r="BQ30" i="5"/>
  <c r="AC27" i="5"/>
  <c r="AO29" i="5"/>
  <c r="AX29" i="5"/>
  <c r="AU29" i="5"/>
  <c r="AL29" i="5"/>
  <c r="BA29" i="5"/>
  <c r="AR29" i="5"/>
  <c r="BB24" i="5"/>
  <c r="AS24" i="5"/>
  <c r="AP24" i="5"/>
  <c r="AM24" i="5"/>
  <c r="AY24" i="5"/>
  <c r="AV24" i="5"/>
  <c r="AU23" i="5"/>
  <c r="AR23" i="5"/>
  <c r="AL23" i="5"/>
  <c r="AX23" i="5"/>
  <c r="AO23" i="5"/>
  <c r="BA23" i="5"/>
  <c r="AK39" i="5"/>
  <c r="AZ39" i="5"/>
  <c r="AT39" i="5"/>
  <c r="AQ39" i="5"/>
  <c r="AN39" i="5"/>
  <c r="AW39" i="5"/>
  <c r="AY29" i="5"/>
  <c r="AP29" i="5"/>
  <c r="AV29" i="5"/>
  <c r="AS29" i="5"/>
  <c r="BB29" i="5"/>
  <c r="AM29" i="5"/>
  <c r="BB52" i="5"/>
  <c r="AY52" i="5"/>
  <c r="AV52" i="5"/>
  <c r="AS52" i="5"/>
  <c r="AP52" i="5"/>
  <c r="AM52" i="5"/>
  <c r="AR24" i="5"/>
  <c r="BA24" i="5"/>
  <c r="AL24" i="5"/>
  <c r="AO24" i="5"/>
  <c r="AX24" i="5"/>
  <c r="AU24" i="5"/>
  <c r="AX44" i="5"/>
  <c r="AR44" i="5"/>
  <c r="AO44" i="5"/>
  <c r="AL44" i="5"/>
  <c r="BA44" i="5"/>
  <c r="AU44" i="5"/>
  <c r="AS32" i="5"/>
  <c r="AP32" i="5"/>
  <c r="AX45" i="5"/>
  <c r="AO45" i="5"/>
  <c r="BA45" i="5"/>
  <c r="AL45" i="5"/>
  <c r="AU45" i="5"/>
  <c r="AR45" i="5"/>
  <c r="AZ27" i="5"/>
  <c r="AQ27" i="5"/>
  <c r="AN27" i="5"/>
  <c r="AT27" i="5"/>
  <c r="AW27" i="5"/>
  <c r="AK27" i="5"/>
  <c r="BT28" i="5"/>
  <c r="BQ28" i="5"/>
  <c r="BH28" i="5"/>
  <c r="BN28" i="5"/>
  <c r="BE28" i="5"/>
  <c r="BK28" i="5"/>
  <c r="BG38" i="5"/>
  <c r="BS38" i="5"/>
  <c r="BJ38" i="5"/>
  <c r="BM38" i="5"/>
  <c r="BD38" i="5"/>
  <c r="BP38" i="5"/>
  <c r="AV44" i="5"/>
  <c r="AY44" i="5"/>
  <c r="AS44" i="5"/>
  <c r="AP44" i="5"/>
  <c r="BB44" i="5"/>
  <c r="AM44" i="5"/>
  <c r="Q42" i="5"/>
  <c r="AC42" i="5"/>
  <c r="AC23" i="5"/>
  <c r="BQ24" i="5"/>
  <c r="BE24" i="5"/>
  <c r="BH24" i="5"/>
  <c r="BN24" i="5"/>
  <c r="BK24" i="5"/>
  <c r="BT24" i="5"/>
  <c r="BI39" i="5"/>
  <c r="BL39" i="5"/>
  <c r="BR39" i="5"/>
  <c r="BO39" i="5"/>
  <c r="AU39" i="5"/>
  <c r="AR39" i="5"/>
  <c r="AL39" i="5"/>
  <c r="BA39" i="5"/>
  <c r="AO39" i="5"/>
  <c r="AX39" i="5"/>
  <c r="BS28" i="5"/>
  <c r="BP28" i="5"/>
  <c r="BJ28" i="5"/>
  <c r="BG28" i="5"/>
  <c r="BD28" i="5"/>
  <c r="BM28" i="5"/>
  <c r="BG45" i="5"/>
  <c r="BM45" i="5"/>
  <c r="BP45" i="5"/>
  <c r="BJ45" i="5"/>
  <c r="BS45" i="5"/>
  <c r="BD45" i="5"/>
  <c r="BK38" i="5"/>
  <c r="BT38" i="5"/>
  <c r="BN38" i="5"/>
  <c r="BH38" i="5"/>
  <c r="BQ38" i="5"/>
  <c r="BE38" i="5"/>
  <c r="BT49" i="5"/>
  <c r="BE49" i="5"/>
  <c r="BQ49" i="5"/>
  <c r="BK49" i="5"/>
  <c r="BH49" i="5"/>
  <c r="BN49" i="5"/>
  <c r="AS40" i="5"/>
  <c r="BB40" i="5"/>
  <c r="AV40" i="5"/>
  <c r="AP40" i="5"/>
  <c r="AM40" i="5"/>
  <c r="AY40" i="5"/>
  <c r="AM45" i="5"/>
  <c r="AP45" i="5"/>
  <c r="BB45" i="5"/>
  <c r="AY45" i="5"/>
  <c r="AV45" i="5"/>
  <c r="AS45" i="5"/>
  <c r="BD24" i="5"/>
  <c r="BP24" i="5"/>
  <c r="BJ24" i="5"/>
  <c r="BM24" i="5"/>
  <c r="BG24" i="5"/>
  <c r="BS24" i="5"/>
  <c r="T35" i="5"/>
  <c r="AF35" i="5"/>
  <c r="AY30" i="5"/>
  <c r="BB30" i="5"/>
  <c r="AV30" i="5"/>
  <c r="AP30" i="5"/>
  <c r="AS30" i="5"/>
  <c r="AM30" i="5"/>
  <c r="BQ45" i="5"/>
  <c r="BK45" i="5"/>
  <c r="BH45" i="5"/>
  <c r="BT45" i="5"/>
  <c r="BN45" i="5"/>
  <c r="BE45" i="5"/>
  <c r="AM49" i="5"/>
  <c r="BB49" i="5"/>
  <c r="AV49" i="5"/>
  <c r="AS49" i="5"/>
  <c r="AY49" i="5"/>
  <c r="AP49" i="5"/>
  <c r="BK52" i="5"/>
  <c r="BQ52" i="5"/>
  <c r="BE52" i="5"/>
  <c r="BT52" i="5"/>
  <c r="BN52" i="5"/>
  <c r="BH52" i="5"/>
  <c r="BJ35" i="5"/>
  <c r="BS35" i="5"/>
  <c r="BP35" i="5"/>
  <c r="BG35" i="5"/>
  <c r="BD35" i="5"/>
  <c r="BM35" i="5"/>
  <c r="AL25" i="5"/>
  <c r="BA25" i="5"/>
  <c r="AR25" i="5"/>
  <c r="AO25" i="5"/>
  <c r="AU25" i="5"/>
  <c r="AX25" i="5"/>
  <c r="BK25" i="5"/>
  <c r="BH25" i="5"/>
  <c r="BN25" i="5"/>
  <c r="BE25" i="5"/>
  <c r="BQ25" i="5"/>
  <c r="BT25" i="5"/>
  <c r="AL38" i="5"/>
  <c r="AX38" i="5"/>
  <c r="AU38" i="5"/>
  <c r="AR38" i="5"/>
  <c r="BA38" i="5"/>
  <c r="AO38" i="5"/>
  <c r="BS40" i="5"/>
  <c r="BJ40" i="5"/>
  <c r="BG40" i="5"/>
  <c r="BD40" i="5"/>
  <c r="BP40" i="5"/>
  <c r="BM40" i="5"/>
  <c r="AU32" i="5"/>
  <c r="AO32" i="5"/>
  <c r="AL32" i="5"/>
  <c r="AR32" i="5"/>
  <c r="BA32" i="5"/>
  <c r="AX32" i="5"/>
  <c r="BS42" i="5"/>
  <c r="BG42" i="5"/>
  <c r="BD42" i="5"/>
  <c r="BJ42" i="5"/>
  <c r="BM42" i="5"/>
  <c r="BP42" i="5"/>
  <c r="Q35" i="5"/>
  <c r="AC35" i="5"/>
  <c r="Q46" i="5"/>
  <c r="AC46" i="5"/>
  <c r="BM44" i="5"/>
  <c r="BP44" i="5"/>
  <c r="BG44" i="5"/>
  <c r="BD44" i="5"/>
  <c r="BS44" i="5"/>
  <c r="BJ44" i="5"/>
  <c r="BC24" i="5"/>
  <c r="BR24" i="5"/>
  <c r="BO24" i="5"/>
  <c r="BL24" i="5"/>
  <c r="BI24" i="5"/>
  <c r="BF24" i="5"/>
  <c r="AV38" i="5"/>
  <c r="AM38" i="5"/>
  <c r="BB38" i="5"/>
  <c r="AY38" i="5"/>
  <c r="AP38" i="5"/>
  <c r="AS38" i="5"/>
  <c r="BT40" i="5"/>
  <c r="BN40" i="5"/>
  <c r="BH40" i="5"/>
  <c r="BE40" i="5"/>
  <c r="BQ40" i="5"/>
  <c r="BK40" i="5"/>
  <c r="BF28" i="5"/>
  <c r="BC28" i="5"/>
  <c r="BR28" i="5"/>
  <c r="BO28" i="5"/>
  <c r="BL28" i="5"/>
  <c r="BI28" i="5"/>
  <c r="BL25" i="5"/>
  <c r="BO25" i="5"/>
  <c r="BI25" i="5"/>
  <c r="BC25" i="5"/>
  <c r="BF25" i="5"/>
  <c r="BR25" i="5"/>
  <c r="AZ28" i="5"/>
  <c r="AW28" i="5"/>
  <c r="AQ28" i="5"/>
  <c r="AT28" i="5"/>
  <c r="AK28" i="5"/>
  <c r="AN28" i="5"/>
  <c r="BM25" i="5"/>
  <c r="BG25" i="5"/>
  <c r="BJ25" i="5"/>
  <c r="BP25" i="5"/>
  <c r="BS25" i="5"/>
  <c r="BD25" i="5"/>
  <c r="BS23" i="5"/>
  <c r="BD23" i="5"/>
  <c r="BP23" i="5"/>
  <c r="BM23" i="5"/>
  <c r="BJ23" i="5"/>
  <c r="BG23" i="5"/>
  <c r="BK44" i="5"/>
  <c r="BH44" i="5"/>
  <c r="BE44" i="5"/>
  <c r="BN44" i="5"/>
  <c r="BT44" i="5"/>
  <c r="BQ44" i="5"/>
  <c r="BA40" i="5"/>
  <c r="AX40" i="5"/>
  <c r="AU40" i="5"/>
  <c r="AO40" i="5"/>
  <c r="AR40" i="5"/>
  <c r="AL40" i="5"/>
  <c r="BB25" i="5" l="1"/>
  <c r="BE48" i="5"/>
  <c r="AV25" i="5"/>
  <c r="BF23" i="5"/>
  <c r="BQ48" i="5"/>
  <c r="AY25" i="5"/>
  <c r="BC23" i="5"/>
  <c r="BH48" i="5"/>
  <c r="BT50" i="5"/>
  <c r="BK50" i="5"/>
  <c r="BN50" i="5"/>
  <c r="BQ50" i="5"/>
  <c r="BH50" i="5"/>
  <c r="BE50" i="5"/>
  <c r="BC26" i="5"/>
  <c r="BO26" i="5"/>
  <c r="BI26" i="5"/>
  <c r="BL26" i="5"/>
  <c r="BF26" i="5"/>
  <c r="BR26" i="5"/>
  <c r="BL23" i="5"/>
  <c r="BT48" i="5"/>
  <c r="AV32" i="5"/>
  <c r="AP25" i="5"/>
  <c r="AM25" i="5"/>
  <c r="BO23" i="5"/>
  <c r="BN48" i="5"/>
  <c r="AQ50" i="5"/>
  <c r="AW50" i="5"/>
  <c r="AK50" i="5"/>
  <c r="AN50" i="5"/>
  <c r="AZ50" i="5"/>
  <c r="AT50" i="5"/>
  <c r="BL48" i="5"/>
  <c r="BI48" i="5"/>
  <c r="BF48" i="5"/>
  <c r="BC48" i="5"/>
  <c r="BR48" i="5"/>
  <c r="BO48" i="5"/>
  <c r="BF27" i="5"/>
  <c r="BC39" i="5"/>
  <c r="BI27" i="5"/>
  <c r="AM50" i="5"/>
  <c r="AY50" i="5"/>
  <c r="BB50" i="5"/>
  <c r="AV50" i="5"/>
  <c r="AP50" i="5"/>
  <c r="AS50" i="5"/>
  <c r="BN26" i="5"/>
  <c r="BK26" i="5"/>
  <c r="BT26" i="5"/>
  <c r="BE26" i="5"/>
  <c r="BQ26" i="5"/>
  <c r="BH26" i="5"/>
  <c r="BC27" i="5"/>
  <c r="AY32" i="5"/>
  <c r="BL27" i="5"/>
  <c r="AM32" i="5"/>
  <c r="BI23" i="5"/>
  <c r="BO35" i="5"/>
  <c r="BI35" i="5"/>
  <c r="BF35" i="5"/>
  <c r="BR35" i="5"/>
  <c r="BC35" i="5"/>
  <c r="BL35" i="5"/>
  <c r="BB27" i="5"/>
  <c r="AY27" i="5"/>
  <c r="AM27" i="5"/>
  <c r="AS27" i="5"/>
  <c r="AP27" i="5"/>
  <c r="AV27" i="5"/>
  <c r="BT42" i="5"/>
  <c r="BK42" i="5"/>
  <c r="BH42" i="5"/>
  <c r="BQ42" i="5"/>
  <c r="BN42" i="5"/>
  <c r="BE42" i="5"/>
  <c r="BL42" i="5"/>
  <c r="BI42" i="5"/>
  <c r="BC42" i="5"/>
  <c r="BF42" i="5"/>
  <c r="BR42" i="5"/>
  <c r="BO42" i="5"/>
  <c r="AP42" i="5"/>
  <c r="AV42" i="5"/>
  <c r="AS42" i="5"/>
  <c r="BB42" i="5"/>
  <c r="AY42" i="5"/>
  <c r="AM42" i="5"/>
  <c r="AV51" i="5"/>
  <c r="AM51" i="5"/>
  <c r="AS51" i="5"/>
  <c r="AY51" i="5"/>
  <c r="BB51" i="5"/>
  <c r="AP51" i="5"/>
  <c r="AT42" i="5"/>
  <c r="AZ42" i="5"/>
  <c r="AN42" i="5"/>
  <c r="AQ42" i="5"/>
  <c r="AK42" i="5"/>
  <c r="AW42" i="5"/>
  <c r="BH51" i="5"/>
  <c r="BN51" i="5"/>
  <c r="BK51" i="5"/>
  <c r="BQ51" i="5"/>
  <c r="BE51" i="5"/>
  <c r="BT51" i="5"/>
  <c r="AY23" i="5"/>
  <c r="AS23" i="5"/>
  <c r="AM23" i="5"/>
  <c r="BB23" i="5"/>
  <c r="AP23" i="5"/>
  <c r="AV23" i="5"/>
  <c r="AP46" i="5"/>
  <c r="BB46" i="5"/>
  <c r="AY46" i="5"/>
  <c r="AS46" i="5"/>
  <c r="AM46" i="5"/>
  <c r="AV46" i="5"/>
  <c r="AW46" i="5"/>
  <c r="AN46" i="5"/>
  <c r="AT46" i="5"/>
  <c r="AQ46" i="5"/>
  <c r="AK46" i="5"/>
  <c r="AZ46" i="5"/>
  <c r="AP35" i="5"/>
  <c r="BB35" i="5"/>
  <c r="AY35" i="5"/>
  <c r="AV35" i="5"/>
  <c r="AS35" i="5"/>
  <c r="AM35" i="5"/>
  <c r="BC32" i="5"/>
  <c r="BR32" i="5"/>
  <c r="BO32" i="5"/>
  <c r="BL32" i="5"/>
  <c r="BI32" i="5"/>
  <c r="BF32" i="5"/>
  <c r="BN46" i="5"/>
  <c r="BE46" i="5"/>
  <c r="BH46" i="5"/>
  <c r="BK46" i="5"/>
  <c r="BT46" i="5"/>
  <c r="BQ46" i="5"/>
  <c r="BE23" i="5"/>
  <c r="BQ23" i="5"/>
  <c r="BN23" i="5"/>
  <c r="BK23" i="5"/>
  <c r="BH23" i="5"/>
  <c r="BT23" i="5"/>
  <c r="BH39" i="5"/>
  <c r="BN39" i="5"/>
  <c r="BE39" i="5"/>
  <c r="BK39" i="5"/>
  <c r="BT39" i="5"/>
  <c r="BQ39" i="5"/>
  <c r="BI46" i="5"/>
  <c r="BF46" i="5"/>
  <c r="BL46" i="5"/>
  <c r="BR46" i="5"/>
  <c r="BC46" i="5"/>
  <c r="BO46" i="5"/>
  <c r="BT35" i="5"/>
  <c r="BQ35" i="5"/>
  <c r="BN35" i="5"/>
  <c r="BH35" i="5"/>
  <c r="BE35" i="5"/>
  <c r="BK35" i="5"/>
  <c r="AQ35" i="5"/>
  <c r="AT35" i="5"/>
  <c r="AK35" i="5"/>
  <c r="AW35" i="5"/>
  <c r="AZ35" i="5"/>
  <c r="AN35" i="5"/>
</calcChain>
</file>

<file path=xl/sharedStrings.xml><?xml version="1.0" encoding="utf-8"?>
<sst xmlns="http://schemas.openxmlformats.org/spreadsheetml/2006/main" count="339" uniqueCount="186">
  <si>
    <t>Month</t>
  </si>
  <si>
    <t>Actual: 12-month change in consumer goods prices (percent)</t>
  </si>
  <si>
    <t>Counterfactual without tariffs (percent)</t>
  </si>
  <si>
    <t>Contribution of tariffs (percentage points)</t>
  </si>
  <si>
    <t>Jan 2022</t>
  </si>
  <si>
    <t>Feb 2022</t>
  </si>
  <si>
    <t>Mar 2022</t>
  </si>
  <si>
    <t>Apr 2022</t>
  </si>
  <si>
    <t>May 2022</t>
  </si>
  <si>
    <t>Jun 2022</t>
  </si>
  <si>
    <t>Jul 2022</t>
  </si>
  <si>
    <t>Aug 2022</t>
  </si>
  <si>
    <t>Sep 2022</t>
  </si>
  <si>
    <t>Oct 2022</t>
  </si>
  <si>
    <t>Nov 2022</t>
  </si>
  <si>
    <t>Dec 2022</t>
  </si>
  <si>
    <t>Jan 2023</t>
  </si>
  <si>
    <t>Feb 2023</t>
  </si>
  <si>
    <t>Mar 2023</t>
  </si>
  <si>
    <t>Apr 2023</t>
  </si>
  <si>
    <t>May 2023</t>
  </si>
  <si>
    <t>Jun 2023</t>
  </si>
  <si>
    <t>Jul 2023</t>
  </si>
  <si>
    <t>Aug 2023</t>
  </si>
  <si>
    <t>Sep 2023</t>
  </si>
  <si>
    <t>Oct 2023</t>
  </si>
  <si>
    <t>Nov 2023</t>
  </si>
  <si>
    <t>Dec 2023</t>
  </si>
  <si>
    <t>Jan 2024</t>
  </si>
  <si>
    <t>Feb 2024</t>
  </si>
  <si>
    <t>Mar 2024</t>
  </si>
  <si>
    <t>Apr 2024</t>
  </si>
  <si>
    <t>May 2024</t>
  </si>
  <si>
    <t>Jun 2024</t>
  </si>
  <si>
    <t>Jul 2024</t>
  </si>
  <si>
    <t>Aug 2024</t>
  </si>
  <si>
    <t>Sep 2024</t>
  </si>
  <si>
    <t>Oct 2024</t>
  </si>
  <si>
    <t>Nov 2024</t>
  </si>
  <si>
    <t>Dec 2024</t>
  </si>
  <si>
    <t>Jan 2025</t>
  </si>
  <si>
    <t>Feb 2025</t>
  </si>
  <si>
    <t>Mar 2025</t>
  </si>
  <si>
    <t>Apr 2025</t>
  </si>
  <si>
    <t>May 2025</t>
  </si>
  <si>
    <t>Jun 2025</t>
  </si>
  <si>
    <t>Jul 2025</t>
  </si>
  <si>
    <t>Aug 2025</t>
  </si>
  <si>
    <t>Sep 2025</t>
  </si>
  <si>
    <t>Nov 2025</t>
  </si>
  <si>
    <t>Dec 2025</t>
  </si>
  <si>
    <t>Jan 2026</t>
  </si>
  <si>
    <t>Feb 2026</t>
  </si>
  <si>
    <t>Direct (percent)</t>
  </si>
  <si>
    <t>Strategic complementarity (percent)</t>
  </si>
  <si>
    <t>Marginal cost (percent)</t>
  </si>
  <si>
    <t>Total effect on the price level (percent)</t>
  </si>
  <si>
    <t>Forecast (1 = after February 2026, the end of the estimation sample)</t>
  </si>
  <si>
    <t>Oct 2025</t>
  </si>
  <si>
    <t>Mar 2026</t>
  </si>
  <si>
    <t>Apr 2026</t>
  </si>
  <si>
    <t>May 2026</t>
  </si>
  <si>
    <t>Jun 2026</t>
  </si>
  <si>
    <t>Jul 2026</t>
  </si>
  <si>
    <t>Aug 2026</t>
  </si>
  <si>
    <t>Sep 2026</t>
  </si>
  <si>
    <t>Oct 2026</t>
  </si>
  <si>
    <t>Nov 2026</t>
  </si>
  <si>
    <t>Dec 2026</t>
  </si>
  <si>
    <t>Jan 2027</t>
  </si>
  <si>
    <t>Feb 2027</t>
  </si>
  <si>
    <t>Mar 2027</t>
  </si>
  <si>
    <t>Apr 2027</t>
  </si>
  <si>
    <t>May 2027</t>
  </si>
  <si>
    <t>Jun 2027</t>
  </si>
  <si>
    <t>Jul 2027</t>
  </si>
  <si>
    <t>Aug 2027</t>
  </si>
  <si>
    <t>Sep 2027</t>
  </si>
  <si>
    <t>Direct (percentage points)</t>
  </si>
  <si>
    <t>Strategic complementarity (percentage points)</t>
  </si>
  <si>
    <t>Marginal cost (percentage points)</t>
  </si>
  <si>
    <t>Total contribution to the 12-month change (percentage points)</t>
  </si>
  <si>
    <t>Helper series for Chart 1 (actual goods CPI vs counterfactual without tariffs). All cells are formulas linked to the data sheet; edit the data sheet, not this one.</t>
  </si>
  <si>
    <t>The shaded band is drawn as a stacked area: an invisible base (the lower of the two lines) plus the gap between them. Months are real dates so that the missing Oct 2025 is spaced as in Stata.</t>
  </si>
  <si>
    <t>Date</t>
  </si>
  <si>
    <t>Actual</t>
  </si>
  <si>
    <t>Counterfactual without tariffs</t>
  </si>
  <si>
    <t>Band base (invisible)</t>
  </si>
  <si>
    <t>Band height (tariff gap)</t>
  </si>
  <si>
    <t>Zero line</t>
  </si>
  <si>
    <t>Helper series for Chart 2a price level. Cells in blue are settings; everything else is a formula linked to the data sheet.</t>
  </si>
  <si>
    <t>Stata draws each bar as three floating segments painted in order (Direct, then Strategic complementarity, then Marginal cost on top), each running from the cumulative sum before it to the cumulative sum after it. When the channels have mixed signs, later segments cover earlier ones. Columns I-N of the table below work out which part of each segment stays visible, and the plotted columns (AI onward) stack those visible pieces above and below zero in the right order, so the Excel bars look the same as the Stata bars.</t>
  </si>
  <si>
    <t>Last month of actual tariffs (dashed line after it)</t>
  </si>
  <si>
    <t>Months labelled on the horizontal axis</t>
  </si>
  <si>
    <t>Vertical axis minimum (must match the chart axis)</t>
  </si>
  <si>
    <t>Vertical axis maximum (must match the chart axis)</t>
  </si>
  <si>
    <t>Dashed line: position (category number); its length is H7-H6 (cell N8)</t>
  </si>
  <si>
    <t>Vertical gridlines: position (category number)</t>
  </si>
  <si>
    <t>Vertical gridlines: top of the bar in that month</t>
  </si>
  <si>
    <t>Vertical gridlines: length drawn above the bar</t>
  </si>
  <si>
    <t>Vertical gridlines: bottom of the bar in that month</t>
  </si>
  <si>
    <t>Vertical gridlines: length drawn below the bar</t>
  </si>
  <si>
    <t>Zero line (x from, x to, y from, y to)</t>
  </si>
  <si>
    <t>Forecast</t>
  </si>
  <si>
    <t>Direct</t>
  </si>
  <si>
    <t>Strategic complementarity</t>
  </si>
  <si>
    <t>Marginal cost</t>
  </si>
  <si>
    <t>Top of Direct segment</t>
  </si>
  <si>
    <t>Top of SC segment</t>
  </si>
  <si>
    <t>Top of MC segment</t>
  </si>
  <si>
    <t>MC visible from</t>
  </si>
  <si>
    <t>MC visible to</t>
  </si>
  <si>
    <t>SC visible from</t>
  </si>
  <si>
    <t>SC visible to</t>
  </si>
  <si>
    <t>Direct visible from</t>
  </si>
  <si>
    <t>Direct visible to</t>
  </si>
  <si>
    <t>D above 0: length</t>
  </si>
  <si>
    <t>D above 0: start</t>
  </si>
  <si>
    <t>D above 0: order</t>
  </si>
  <si>
    <t>D below 0: length</t>
  </si>
  <si>
    <t>D below 0: start</t>
  </si>
  <si>
    <t>D below 0: order</t>
  </si>
  <si>
    <t>SC above 0: length</t>
  </si>
  <si>
    <t>SC above 0: start</t>
  </si>
  <si>
    <t>SC above 0: order</t>
  </si>
  <si>
    <t>SC below 0: length</t>
  </si>
  <si>
    <t>SC below 0: start</t>
  </si>
  <si>
    <t>SC below 0: order</t>
  </si>
  <si>
    <t>MC above 0: length</t>
  </si>
  <si>
    <t>MC above 0: start</t>
  </si>
  <si>
    <t>MC above 0: order</t>
  </si>
  <si>
    <t>MC below 0: length</t>
  </si>
  <si>
    <t>MC below 0: start</t>
  </si>
  <si>
    <t>MC below 0: order</t>
  </si>
  <si>
    <t>Axis label</t>
  </si>
  <si>
    <t>Up 1: Direct</t>
  </si>
  <si>
    <t>Up 1: Strategic complementarity</t>
  </si>
  <si>
    <t>Up 1: Marginal cost</t>
  </si>
  <si>
    <t>Up 1: Direct (forecast)</t>
  </si>
  <si>
    <t>Up 1: Strategic complementarity (forecast)</t>
  </si>
  <si>
    <t>Up 1: Marginal cost (forecast)</t>
  </si>
  <si>
    <t>Up 2: Direct</t>
  </si>
  <si>
    <t>Up 2: Strategic complementarity</t>
  </si>
  <si>
    <t>Up 2: Marginal cost</t>
  </si>
  <si>
    <t>Up 2: Direct (forecast)</t>
  </si>
  <si>
    <t>Up 2: Strategic complementarity (forecast)</t>
  </si>
  <si>
    <t>Up 2: Marginal cost (forecast)</t>
  </si>
  <si>
    <t>Up 3: Direct</t>
  </si>
  <si>
    <t>Up 3: Strategic complementarity</t>
  </si>
  <si>
    <t>Up 3: Marginal cost</t>
  </si>
  <si>
    <t>Up 3: Direct (forecast)</t>
  </si>
  <si>
    <t>Up 3: Strategic complementarity (forecast)</t>
  </si>
  <si>
    <t>Up 3: Marginal cost (forecast)</t>
  </si>
  <si>
    <t>Down 1: Direct</t>
  </si>
  <si>
    <t>Down 1: Strategic complementarity</t>
  </si>
  <si>
    <t>Down 1: Marginal cost</t>
  </si>
  <si>
    <t>Down 1: Direct (forecast)</t>
  </si>
  <si>
    <t>Down 1: Strategic complementarity (forecast)</t>
  </si>
  <si>
    <t>Down 1: Marginal cost (forecast)</t>
  </si>
  <si>
    <t>Down 2: Direct</t>
  </si>
  <si>
    <t>Down 2: Strategic complementarity</t>
  </si>
  <si>
    <t>Down 2: Marginal cost</t>
  </si>
  <si>
    <t>Down 2: Direct (forecast)</t>
  </si>
  <si>
    <t>Down 2: Strategic complementarity (forecast)</t>
  </si>
  <si>
    <t>Down 2: Marginal cost (forecast)</t>
  </si>
  <si>
    <t>Down 3: Direct</t>
  </si>
  <si>
    <t>Down 3: Strategic complementarity</t>
  </si>
  <si>
    <t>Down 3: Marginal cost</t>
  </si>
  <si>
    <t>Down 3: Direct (forecast)</t>
  </si>
  <si>
    <t>Down 3: Strategic complementarity (forecast)</t>
  </si>
  <si>
    <t>Down 3: Marginal cost (forecast)</t>
  </si>
  <si>
    <t>Helper series for Chart 2b 12-month change. Cells in blue are settings; everything else is a formula linked to the data sheet.</t>
  </si>
  <si>
    <t>Each bar splits the total into the three channels. Positive pieces are stacked upward from zero and negative pieces downward from zero, always in the order Direct, Strategic complementarity, Marginal cost, so no piece covers another. Columns O-AF give the length, start and stacking order of each piece, the plotted columns (AK onward) place them, and the black dots (column BU, positioned by column BV) mark the total, which is not the end of the bar when channels have opposite signs.</t>
  </si>
  <si>
    <t>Total</t>
  </si>
  <si>
    <t>Category number (horizontal position of the Total dot)</t>
  </si>
  <si>
    <r>
      <rPr>
        <sz val="11"/>
        <color theme="0" tint="-0.49995422223578601"/>
        <rFont val="Arial Narrow"/>
        <family val="2"/>
      </rPr>
      <t>NEW YORK FED</t>
    </r>
    <r>
      <rPr>
        <sz val="11"/>
        <color theme="0"/>
        <rFont val="Arial Narrow"/>
        <family val="2"/>
      </rPr>
      <t xml:space="preserve">  </t>
    </r>
    <r>
      <rPr>
        <b/>
        <sz val="11"/>
        <color theme="3" tint="0.59996337778862885"/>
        <rFont val="Arial Narrow"/>
        <family val="2"/>
      </rPr>
      <t>ECONOMIC RESEARCH</t>
    </r>
  </si>
  <si>
    <t>https://www.newyorkfed.org/research</t>
  </si>
  <si>
    <r>
      <rPr>
        <sz val="11"/>
        <color theme="0" tint="-0.499984740745262"/>
        <rFont val="Arial Narrow"/>
        <family val="2"/>
      </rPr>
      <t>NEW YORK FED</t>
    </r>
    <r>
      <rPr>
        <sz val="11"/>
        <color theme="3" tint="0.59999389629810485"/>
        <rFont val="Arial Narrow"/>
        <family val="2"/>
      </rPr>
      <t xml:space="preserve">  </t>
    </r>
    <r>
      <rPr>
        <b/>
        <sz val="11"/>
        <color theme="3" tint="0.59999389629810485"/>
        <rFont val="Arial Narrow"/>
        <family val="2"/>
      </rPr>
      <t>ECONOMIC RESEARCH</t>
    </r>
  </si>
  <si>
    <t>Liberty Street Economics</t>
  </si>
  <si>
    <r>
      <rPr>
        <b/>
        <sz val="11"/>
        <color theme="1"/>
        <rFont val="Calibri"/>
        <family val="2"/>
        <scheme val="minor"/>
      </rPr>
      <t>Suggested citation:</t>
    </r>
    <r>
      <rPr>
        <sz val="11"/>
        <color theme="1"/>
        <rFont val="Calibri"/>
        <family val="2"/>
        <scheme val="minor"/>
      </rPr>
      <t xml:space="preserve">
</t>
    </r>
  </si>
  <si>
    <t>For any questions, please contact New York Fed Research Publications.</t>
  </si>
  <si>
    <t>Please refer to our Terms of Use.</t>
  </si>
  <si>
    <t>How Fast Do Tariffs Pass Through into Consumer Prices?</t>
  </si>
  <si>
    <t>By Mary Amiti, Sebastian Heise, and David E. Weinstein</t>
  </si>
  <si>
    <t>Mary Amiti, Sebastian Heise, and David E. Weinstein, “How Fast Do Tariffs Pass Through into Consumer Prices?,” Federal Reserve Bank of New York Liberty Street Economics, October 6, 2026, https://doi.org/10.59576/lse.20261006</t>
  </si>
  <si>
    <t>Source: U.S. Bureau of Labor Statistics; U.S. Census Bureau, Foreign Trade Statistics; U.S. International Trade Commission (USITC); U.S. Bureau of Economic Analysis; authors’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</si>
</sst>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yyyy&quot;m&quot;m"/>
  </numFmts>
  <fonts count="20" x14ac:knownFonts="1">
    <font>
      <sz val="11"/>
      <color theme="1"/>
      <name val="Calibri"/>
      <family val="2"/>
      <scheme val="minor"/>
    </font>
    <font>
      <b/>
      <sz val="10"/>
      <name val="Arial"/>
    </font>
    <font>
      <sz val="10"/>
      <name val="Arial"/>
    </font>
    <font>
      <i/>
      <sz val="10"/>
      <color rgb="FF595959"/>
      <name val="Arial"/>
    </font>
    <font>
      <sz val="10"/>
      <color rgb="FF0000FF"/>
      <name val="Arial"/>
    </font>
    <font>
      <b/>
      <sz val="11"/>
      <color theme="1"/>
      <name val="Calibri"/>
      <family val="2"/>
      <scheme val="minor"/>
    </font>
    <font>
      <u/>
      <sz val="11"/>
      <color theme="10"/>
      <name val="Calibri"/>
      <family val="2"/>
      <scheme val="minor"/>
    </font>
    <font>
      <sz val="11"/>
      <color theme="0"/>
      <name val="Arial Narrow"/>
      <family val="2"/>
    </font>
    <font>
      <sz val="11"/>
      <color theme="0" tint="-0.49995422223578601"/>
      <name val="Arial Narrow"/>
      <family val="2"/>
    </font>
    <font>
      <b/>
      <sz val="11"/>
      <color theme="3" tint="0.59996337778862885"/>
      <name val="Arial Narrow"/>
      <family val="2"/>
    </font>
    <font>
      <b/>
      <sz val="11"/>
      <color rgb="FF001F33"/>
      <name val="Calibri"/>
      <family val="2"/>
      <scheme val="minor"/>
    </font>
    <font>
      <sz val="11"/>
      <color theme="0" tint="-0.499984740745262"/>
      <name val="Arial Narrow"/>
      <family val="2"/>
    </font>
    <font>
      <sz val="11"/>
      <color theme="3" tint="0.59999389629810485"/>
      <name val="Arial Narrow"/>
      <family val="2"/>
    </font>
    <font>
      <b/>
      <sz val="11"/>
      <color theme="3" tint="0.59999389629810485"/>
      <name val="Arial Narrow"/>
      <family val="2"/>
    </font>
    <font>
      <u/>
      <sz val="20"/>
      <color theme="10"/>
      <name val="Calibri"/>
      <family val="2"/>
      <scheme val="minor"/>
    </font>
    <font>
      <b/>
      <sz val="36"/>
      <color rgb="FF001F33"/>
      <name val="Roboto Condensed"/>
    </font>
    <font>
      <u/>
      <sz val="24"/>
      <color theme="10"/>
      <name val="Calibri"/>
      <family val="2"/>
      <scheme val="minor"/>
    </font>
    <font>
      <i/>
      <sz val="11"/>
      <color rgb="FF42515A"/>
      <name val="Georgia"/>
      <family val="1"/>
    </font>
    <font>
      <sz val="11"/>
      <color theme="2" tint="-0.499984740745262"/>
      <name val="Calibri"/>
      <family val="2"/>
      <scheme val="minor"/>
    </font>
    <font>
      <sz val="11"/>
      <color theme="4" tint="-0.24994659260841701"/>
      <name val="Calibri"/>
      <family val="2"/>
      <scheme val="minor"/>
    </font>
  </fonts>
  <fills count="4">
    <fill>
      <patternFill patternType="none"/>
    </fill>
    <fill>
      <patternFill patternType="gray125"/>
    </fill>
    <fill>
      <patternFill patternType="solid">
        <fgColor rgb="FF001F33"/>
        <bgColor indexed="64"/>
      </patternFill>
    </fill>
    <fill>
      <patternFill patternType="solid">
        <fgColor theme="0"/>
        <bgColor indexed="64"/>
      </patternFill>
    </fill>
  </fills>
  <borders count="10">
    <border>
      <left/>
      <right/>
      <top/>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bottom/>
      <diagonal/>
    </border>
    <border>
      <left/>
      <right style="thin">
        <color theme="0"/>
      </right>
      <top/>
      <bottom/>
      <diagonal/>
    </border>
    <border>
      <left style="thin">
        <color theme="0"/>
      </left>
      <right/>
      <top style="thin">
        <color theme="0"/>
      </top>
      <bottom style="thin">
        <color theme="0"/>
      </bottom>
      <diagonal/>
    </border>
    <border>
      <left style="thin">
        <color theme="0"/>
      </left>
      <right/>
      <top style="thin">
        <color theme="0" tint="-0.34998626667073579"/>
      </top>
      <bottom/>
      <diagonal/>
    </border>
    <border>
      <left/>
      <right/>
      <top style="thin">
        <color theme="0" tint="-0.34998626667073579"/>
      </top>
      <bottom/>
      <diagonal/>
    </border>
  </borders>
  <cellStyleXfs count="2">
    <xf numFmtId="0" fontId="0" fillId="0" borderId="0"/>
    <xf numFmtId="0" fontId="6" fillId="0" borderId="0" applyNumberFormat="0" applyFill="0" applyBorder="0" applyAlignment="0" applyProtection="0"/>
  </cellStyleXfs>
  <cellXfs count="33">
    <xf numFmtId="0" fontId="0" fillId="0" borderId="0" xfId="0"/>
    <xf numFmtId="0" fontId="1" fillId="0" borderId="0" xfId="0" applyFont="1" applyAlignment="1">
      <alignment vertical="top" wrapText="1"/>
    </xf>
    <xf numFmtId="0" fontId="2" fillId="0" borderId="0" xfId="0" applyFont="1"/>
    <xf numFmtId="164" fontId="2" fillId="0" borderId="0" xfId="0" applyNumberFormat="1" applyFont="1"/>
    <xf numFmtId="0" fontId="3" fillId="0" borderId="0" xfId="0" applyFont="1"/>
    <xf numFmtId="165" fontId="2" fillId="0" borderId="0" xfId="0" applyNumberFormat="1" applyFont="1"/>
    <xf numFmtId="0" fontId="4" fillId="0" borderId="0" xfId="0" applyFont="1"/>
    <xf numFmtId="0" fontId="3" fillId="0" borderId="0" xfId="0" applyFont="1" applyAlignment="1">
      <alignment vertical="top" wrapText="1"/>
    </xf>
    <xf numFmtId="0" fontId="0" fillId="0" borderId="0" xfId="0"/>
    <xf numFmtId="0" fontId="0" fillId="2" borderId="0" xfId="0" applyFill="1"/>
    <xf numFmtId="0" fontId="7" fillId="2" borderId="0" xfId="0" applyFont="1" applyFill="1" applyAlignment="1">
      <alignment wrapText="1"/>
    </xf>
    <xf numFmtId="0" fontId="10" fillId="2" borderId="0" xfId="1" applyFont="1" applyFill="1" applyBorder="1"/>
    <xf numFmtId="0" fontId="0" fillId="3" borderId="0" xfId="0" applyFill="1"/>
    <xf numFmtId="0" fontId="14" fillId="0" borderId="0" xfId="1" applyFont="1" applyAlignment="1">
      <alignment horizontal="left"/>
    </xf>
    <xf numFmtId="0" fontId="0" fillId="3" borderId="1" xfId="0" applyFill="1" applyBorder="1"/>
    <xf numFmtId="0" fontId="15" fillId="0" borderId="1" xfId="0" applyFont="1"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16" fillId="0" borderId="3" xfId="1" applyFont="1" applyBorder="1" applyAlignment="1">
      <alignment horizontal="left" vertical="center" wrapText="1"/>
    </xf>
    <xf numFmtId="0" fontId="0" fillId="0" borderId="4" xfId="0" applyBorder="1" applyAlignment="1">
      <alignment horizontal="left"/>
    </xf>
    <xf numFmtId="0" fontId="0" fillId="0" borderId="3" xfId="0" applyBorder="1"/>
    <xf numFmtId="0" fontId="17" fillId="0" borderId="0" xfId="0" applyFont="1"/>
    <xf numFmtId="0" fontId="0" fillId="3" borderId="0" xfId="0" applyFill="1" applyAlignment="1">
      <alignment horizontal="left" vertical="center" wrapText="1"/>
    </xf>
    <xf numFmtId="0" fontId="18" fillId="0" borderId="5" xfId="1" applyFont="1" applyBorder="1" applyAlignment="1">
      <alignment horizontal="left" vertical="top" wrapText="1"/>
    </xf>
    <xf numFmtId="0" fontId="18" fillId="0" borderId="0" xfId="1" applyFont="1" applyAlignment="1">
      <alignment horizontal="left" vertical="top" wrapText="1"/>
    </xf>
    <xf numFmtId="0" fontId="18" fillId="0" borderId="6" xfId="1" applyFont="1" applyBorder="1" applyAlignment="1">
      <alignment horizontal="left" vertical="top" wrapText="1"/>
    </xf>
    <xf numFmtId="0" fontId="0" fillId="0" borderId="7" xfId="0" applyBorder="1"/>
    <xf numFmtId="0" fontId="19" fillId="0" borderId="5" xfId="1" applyFont="1" applyBorder="1"/>
    <xf numFmtId="0" fontId="19" fillId="0" borderId="8" xfId="1" applyFont="1" applyBorder="1"/>
    <xf numFmtId="0" fontId="0" fillId="3" borderId="9" xfId="0" applyFill="1" applyBorder="1"/>
    <xf numFmtId="0" fontId="19" fillId="3" borderId="0" xfId="1" applyFont="1" applyFill="1" applyBorder="1"/>
    <xf numFmtId="0" fontId="18" fillId="3" borderId="0" xfId="1" applyFont="1" applyFill="1" applyBorder="1" applyAlignment="1">
      <alignment horizontal="left" wrapText="1"/>
    </xf>
    <xf numFmtId="0" fontId="18" fillId="3" borderId="6" xfId="1" applyFont="1" applyFill="1" applyBorder="1" applyAlignment="1">
      <alignment horizontal="lef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3980810D-37CB-4854-814C-5EBC3E99E1A7}"/>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E601681D-F63A-4191-A4BF-3C9F722C386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5" name="Picture 4" descr="Logo of the Federal Reserve Bank of New York. Eagle with circle including words Federal Reserve Bank of New York light colored on dark blue background.">
          <a:extLst>
            <a:ext uri="{FF2B5EF4-FFF2-40B4-BE49-F238E27FC236}">
              <a16:creationId xmlns:a16="http://schemas.microsoft.com/office/drawing/2014/main" id="{E25A448E-29DE-4B24-BAD3-A8632E8C482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6" name="Picture 5" descr="Logo of the Federal Reserve Bank of New York. Eagle with circle including words Federal Reserve Bank of New York light colored on dark blue background.">
          <a:hlinkClick xmlns:r="http://schemas.openxmlformats.org/officeDocument/2006/relationships" r:id="rId2"/>
          <a:extLst>
            <a:ext uri="{FF2B5EF4-FFF2-40B4-BE49-F238E27FC236}">
              <a16:creationId xmlns:a16="http://schemas.microsoft.com/office/drawing/2014/main" id="{0B4117FA-FF44-4CE3-AD96-675F0C2AF8E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3" name="Picture 2" descr="Logo of the Federal Reserve Bank of New York. Eagle with circle including words Federal Reserve Bank of New York light colored on dark blue background.">
          <a:extLst>
            <a:ext uri="{FF2B5EF4-FFF2-40B4-BE49-F238E27FC236}">
              <a16:creationId xmlns:a16="http://schemas.microsoft.com/office/drawing/2014/main" id="{2D257C6C-8C74-4802-A09C-FE6907ADEC7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4" name="Picture 3" descr="Logo of the Federal Reserve Bank of New York. Eagle with circle including words Federal Reserve Bank of New York light colored on dark blue background.">
          <a:hlinkClick xmlns:r="http://schemas.openxmlformats.org/officeDocument/2006/relationships" r:id="rId2"/>
          <a:extLst>
            <a:ext uri="{FF2B5EF4-FFF2-40B4-BE49-F238E27FC236}">
              <a16:creationId xmlns:a16="http://schemas.microsoft.com/office/drawing/2014/main" id="{AF5EF3BF-CCDA-4AD5-9823-3F46E138641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3" name="Picture 2" descr="Logo of the Federal Reserve Bank of New York. Eagle with circle including words Federal Reserve Bank of New York light colored on dark blue background.">
          <a:extLst>
            <a:ext uri="{FF2B5EF4-FFF2-40B4-BE49-F238E27FC236}">
              <a16:creationId xmlns:a16="http://schemas.microsoft.com/office/drawing/2014/main" id="{BA1D83A9-2113-41A2-B623-CE4C144184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4" name="Picture 3" descr="Logo of the Federal Reserve Bank of New York. Eagle with circle including words Federal Reserve Bank of New York light colored on dark blue background.">
          <a:hlinkClick xmlns:r="http://schemas.openxmlformats.org/officeDocument/2006/relationships" r:id="rId2"/>
          <a:extLst>
            <a:ext uri="{FF2B5EF4-FFF2-40B4-BE49-F238E27FC236}">
              <a16:creationId xmlns:a16="http://schemas.microsoft.com/office/drawing/2014/main" id="{548D570F-9A70-486D-A46D-08B1F8F6C70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of the Federal Reserve Bank of New York. Eagle with circle including words Federal Reserve Bank of New York light colored on dark blue background.">
          <a:extLst>
            <a:ext uri="{FF2B5EF4-FFF2-40B4-BE49-F238E27FC236}">
              <a16:creationId xmlns:a16="http://schemas.microsoft.com/office/drawing/2014/main" id="{9EF15CBA-BF97-4338-9C4F-F9CBD3037D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Eagle with circle including words Federal Reserve Bank of New York light colored on dark blue background.">
          <a:hlinkClick xmlns:r="http://schemas.openxmlformats.org/officeDocument/2006/relationships" r:id="rId2"/>
          <a:extLst>
            <a:ext uri="{FF2B5EF4-FFF2-40B4-BE49-F238E27FC236}">
              <a16:creationId xmlns:a16="http://schemas.microsoft.com/office/drawing/2014/main" id="{0178CE2A-8CAB-443C-8C9E-837BF19F3B4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of the Federal Reserve Bank of New York. Eagle with circle including words Federal Reserve Bank of New York light colored on dark blue background.">
          <a:extLst>
            <a:ext uri="{FF2B5EF4-FFF2-40B4-BE49-F238E27FC236}">
              <a16:creationId xmlns:a16="http://schemas.microsoft.com/office/drawing/2014/main" id="{78F0D3FC-1FC3-4490-AEB8-77B1811CAF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Eagle with circle including words Federal Reserve Bank of New York light colored on dark blue background.">
          <a:hlinkClick xmlns:r="http://schemas.openxmlformats.org/officeDocument/2006/relationships" r:id="rId2"/>
          <a:extLst>
            <a:ext uri="{FF2B5EF4-FFF2-40B4-BE49-F238E27FC236}">
              <a16:creationId xmlns:a16="http://schemas.microsoft.com/office/drawing/2014/main" id="{AD31FAB2-779C-4BCE-9F48-C8A6C1E1D86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of the Federal Reserve Bank of New York. Eagle with circle including words Federal Reserve Bank of New York light colored on dark blue background.">
          <a:extLst>
            <a:ext uri="{FF2B5EF4-FFF2-40B4-BE49-F238E27FC236}">
              <a16:creationId xmlns:a16="http://schemas.microsoft.com/office/drawing/2014/main" id="{E9BDA6CB-7CCB-4F39-8591-640A408848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Eagle with circle including words Federal Reserve Bank of New York light colored on dark blue background.">
          <a:hlinkClick xmlns:r="http://schemas.openxmlformats.org/officeDocument/2006/relationships" r:id="rId2"/>
          <a:extLst>
            <a:ext uri="{FF2B5EF4-FFF2-40B4-BE49-F238E27FC236}">
              <a16:creationId xmlns:a16="http://schemas.microsoft.com/office/drawing/2014/main" id="{A3BBE904-DDF5-414B-81C3-73815CA7D1D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libertystreeteconomics.newyorkfed.org/" TargetMode="External"/><Relationship Id="rId7" Type="http://schemas.openxmlformats.org/officeDocument/2006/relationships/drawing" Target="../drawings/drawing1.xml"/><Relationship Id="rId2" Type="http://schemas.openxmlformats.org/officeDocument/2006/relationships/hyperlink" Target="https://libertystreeteconomics.newyorkfed.org/2022/05/refinance-boom-winds-down/" TargetMode="External"/><Relationship Id="rId1" Type="http://schemas.openxmlformats.org/officeDocument/2006/relationships/hyperlink" Target="https://www.newyorkfed.org/research.html" TargetMode="External"/><Relationship Id="rId6" Type="http://schemas.openxmlformats.org/officeDocument/2006/relationships/hyperlink" Target="https://libertystreeteconomics.newyorkfed.org/2026/10/how-fast-do-tariffs-pass-through-into-consumer-prices/" TargetMode="External"/><Relationship Id="rId5" Type="http://schemas.openxmlformats.org/officeDocument/2006/relationships/hyperlink" Target="mailto:Robert.Powell@ny.frb.org" TargetMode="External"/><Relationship Id="rId4" Type="http://schemas.openxmlformats.org/officeDocument/2006/relationships/hyperlink" Target="https://www.newyorkfed.org/privacy/termsofuse.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newyorkfed.org/research.htm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newyorkfed.org/research.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newyorkfed.org/research.html"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newyorkfed.org/research.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newyorkfed.org/research.html"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newyorkfed.org/resear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7A4DE-D356-4A27-BF62-0ED0E2DC2760}">
  <dimension ref="A1:O633"/>
  <sheetViews>
    <sheetView tabSelected="1" workbookViewId="0">
      <selection activeCell="C15" sqref="C15"/>
    </sheetView>
  </sheetViews>
  <sheetFormatPr defaultColWidth="8.85546875" defaultRowHeight="15" x14ac:dyDescent="0.25"/>
  <sheetData>
    <row r="1" spans="1:15" s="9" customFormat="1" x14ac:dyDescent="0.25"/>
    <row r="2" spans="1:15" s="9" customFormat="1" ht="15" customHeight="1" x14ac:dyDescent="0.25">
      <c r="D2" s="10" t="s">
        <v>177</v>
      </c>
      <c r="E2" s="10"/>
      <c r="F2" s="10"/>
      <c r="G2" s="10"/>
      <c r="H2" s="10"/>
      <c r="I2" s="10"/>
      <c r="J2" s="10"/>
      <c r="K2" s="10"/>
    </row>
    <row r="3" spans="1:15" s="9" customFormat="1" ht="15" customHeight="1" x14ac:dyDescent="0.25">
      <c r="D3" s="10"/>
      <c r="E3" s="10"/>
      <c r="F3" s="10"/>
      <c r="G3" s="10"/>
      <c r="H3" s="10"/>
      <c r="I3" s="10"/>
      <c r="J3" s="10"/>
      <c r="K3" s="10"/>
    </row>
    <row r="4" spans="1:15" s="9" customFormat="1" x14ac:dyDescent="0.25">
      <c r="D4" s="11" t="s">
        <v>176</v>
      </c>
    </row>
    <row r="5" spans="1:15" s="12" customFormat="1" x14ac:dyDescent="0.25"/>
    <row r="6" spans="1:15" s="12" customFormat="1" ht="26.25" x14ac:dyDescent="0.4">
      <c r="D6" s="13" t="s">
        <v>178</v>
      </c>
      <c r="E6" s="13"/>
      <c r="F6" s="13"/>
      <c r="G6" s="13"/>
      <c r="H6" s="13"/>
      <c r="I6" s="13"/>
      <c r="J6" s="13"/>
      <c r="K6" s="13"/>
      <c r="L6" s="13"/>
      <c r="M6" s="13"/>
    </row>
    <row r="7" spans="1:15" s="14" customFormat="1" ht="45.75" x14ac:dyDescent="0.65">
      <c r="D7" s="15"/>
      <c r="E7" s="15"/>
      <c r="F7" s="15"/>
      <c r="G7" s="15"/>
      <c r="H7" s="15"/>
      <c r="I7" s="15"/>
      <c r="J7" s="15"/>
      <c r="K7" s="15"/>
      <c r="L7" s="15"/>
      <c r="M7" s="15"/>
    </row>
    <row r="8" spans="1:15" s="17" customFormat="1" ht="63" customHeight="1" x14ac:dyDescent="0.25">
      <c r="A8" s="16"/>
      <c r="D8" s="18" t="s">
        <v>182</v>
      </c>
      <c r="E8" s="18"/>
      <c r="F8" s="18"/>
      <c r="G8" s="18"/>
      <c r="H8" s="18"/>
      <c r="I8" s="18"/>
      <c r="J8" s="18"/>
      <c r="K8" s="18"/>
      <c r="L8" s="18"/>
    </row>
    <row r="9" spans="1:15" s="19" customFormat="1" x14ac:dyDescent="0.25"/>
    <row r="10" spans="1:15" s="20" customFormat="1" x14ac:dyDescent="0.25">
      <c r="D10" s="21" t="s">
        <v>183</v>
      </c>
    </row>
    <row r="11" spans="1:15" s="20" customFormat="1" x14ac:dyDescent="0.25"/>
    <row r="12" spans="1:15" s="20" customFormat="1" x14ac:dyDescent="0.25"/>
    <row r="13" spans="1:15" s="20" customFormat="1" x14ac:dyDescent="0.25">
      <c r="D13" s="22" t="s">
        <v>179</v>
      </c>
      <c r="E13" s="22"/>
      <c r="F13" s="22"/>
      <c r="G13" s="22"/>
      <c r="H13" s="22"/>
      <c r="I13" s="22"/>
      <c r="J13" s="22"/>
      <c r="K13" s="22"/>
      <c r="L13" s="22"/>
      <c r="M13" s="22"/>
      <c r="N13" s="22"/>
      <c r="O13" s="22"/>
    </row>
    <row r="14" spans="1:15" s="20" customFormat="1" ht="78.599999999999994" customHeight="1" x14ac:dyDescent="0.25">
      <c r="D14" s="23" t="s">
        <v>184</v>
      </c>
      <c r="E14" s="24"/>
      <c r="F14" s="24"/>
      <c r="G14" s="24"/>
      <c r="H14" s="24"/>
      <c r="I14" s="24"/>
      <c r="J14" s="24"/>
      <c r="K14" s="24"/>
      <c r="L14" s="24"/>
      <c r="M14" s="25"/>
    </row>
    <row r="15" spans="1:15" s="20" customFormat="1" ht="44.25" customHeight="1" x14ac:dyDescent="0.25">
      <c r="B15" s="26"/>
      <c r="C15" s="26"/>
      <c r="D15" s="31" t="s">
        <v>185</v>
      </c>
      <c r="E15" s="31"/>
      <c r="F15" s="31"/>
      <c r="G15" s="31"/>
      <c r="H15" s="31"/>
      <c r="I15" s="31"/>
      <c r="J15" s="31"/>
      <c r="K15" s="31"/>
      <c r="L15" s="32"/>
    </row>
    <row r="16" spans="1:15" s="20" customFormat="1" ht="23.25" customHeight="1" x14ac:dyDescent="0.25">
      <c r="B16" s="26"/>
      <c r="C16" s="26"/>
      <c r="D16" s="27"/>
      <c r="E16" s="12"/>
      <c r="F16" s="12"/>
      <c r="G16" s="12"/>
      <c r="H16" s="12"/>
      <c r="I16" s="12"/>
      <c r="J16" s="12"/>
    </row>
    <row r="17" spans="2:10" s="20" customFormat="1" ht="23.25" customHeight="1" x14ac:dyDescent="0.25">
      <c r="B17" s="26"/>
      <c r="C17" s="26"/>
      <c r="D17" s="28" t="s">
        <v>180</v>
      </c>
      <c r="E17" s="29"/>
      <c r="F17" s="29"/>
      <c r="G17" s="12"/>
      <c r="H17" s="12"/>
      <c r="I17" s="12"/>
      <c r="J17" s="12"/>
    </row>
    <row r="18" spans="2:10" s="20" customFormat="1" x14ac:dyDescent="0.25">
      <c r="D18" s="30" t="s">
        <v>181</v>
      </c>
      <c r="E18" s="12"/>
      <c r="F18" s="12"/>
      <c r="G18" s="12"/>
      <c r="H18" s="12"/>
      <c r="I18" s="12"/>
      <c r="J18" s="12"/>
    </row>
    <row r="19" spans="2:10" s="20" customFormat="1" x14ac:dyDescent="0.25"/>
    <row r="20" spans="2:10" s="20" customFormat="1" x14ac:dyDescent="0.25"/>
    <row r="21" spans="2:10" s="20" customFormat="1" x14ac:dyDescent="0.25"/>
    <row r="22" spans="2:10" s="20" customFormat="1" x14ac:dyDescent="0.25"/>
    <row r="23" spans="2:10" s="20" customFormat="1" x14ac:dyDescent="0.25"/>
    <row r="24" spans="2:10" s="20" customFormat="1" x14ac:dyDescent="0.25"/>
    <row r="25" spans="2:10" s="20" customFormat="1" x14ac:dyDescent="0.25"/>
    <row r="26" spans="2:10" s="20" customFormat="1" x14ac:dyDescent="0.25"/>
    <row r="27" spans="2:10" s="20" customFormat="1" x14ac:dyDescent="0.25"/>
    <row r="28" spans="2:10" s="20" customFormat="1" x14ac:dyDescent="0.25"/>
    <row r="29" spans="2:10" s="20" customFormat="1" x14ac:dyDescent="0.25"/>
    <row r="30" spans="2:10" s="20" customFormat="1" x14ac:dyDescent="0.25"/>
    <row r="31" spans="2:10" s="20" customFormat="1" x14ac:dyDescent="0.25"/>
    <row r="32" spans="2:10" s="20" customFormat="1" x14ac:dyDescent="0.25"/>
    <row r="33" s="20" customFormat="1" x14ac:dyDescent="0.25"/>
    <row r="34" s="20" customFormat="1" x14ac:dyDescent="0.25"/>
    <row r="35" s="20" customFormat="1" x14ac:dyDescent="0.25"/>
    <row r="36" s="20" customFormat="1" x14ac:dyDescent="0.25"/>
    <row r="37" s="20" customFormat="1" x14ac:dyDescent="0.25"/>
    <row r="38" s="20" customFormat="1" x14ac:dyDescent="0.25"/>
    <row r="39" s="20" customFormat="1" x14ac:dyDescent="0.25"/>
    <row r="40" s="20" customFormat="1" x14ac:dyDescent="0.25"/>
    <row r="41" s="20" customFormat="1" x14ac:dyDescent="0.25"/>
    <row r="42" s="20" customFormat="1" x14ac:dyDescent="0.25"/>
    <row r="43" s="20" customFormat="1" x14ac:dyDescent="0.25"/>
    <row r="44" s="20" customFormat="1" x14ac:dyDescent="0.25"/>
    <row r="45" s="20" customFormat="1" x14ac:dyDescent="0.25"/>
    <row r="46" s="20" customFormat="1" x14ac:dyDescent="0.25"/>
    <row r="47" s="20" customFormat="1" x14ac:dyDescent="0.25"/>
    <row r="48" s="20" customFormat="1" x14ac:dyDescent="0.25"/>
    <row r="49" s="20" customFormat="1" x14ac:dyDescent="0.25"/>
    <row r="50" s="20" customFormat="1" x14ac:dyDescent="0.25"/>
    <row r="51" s="20" customFormat="1" x14ac:dyDescent="0.25"/>
    <row r="52" s="20" customFormat="1" x14ac:dyDescent="0.25"/>
    <row r="53" s="20" customFormat="1" x14ac:dyDescent="0.25"/>
    <row r="54" s="20" customFormat="1" x14ac:dyDescent="0.25"/>
    <row r="55" s="20" customFormat="1" x14ac:dyDescent="0.25"/>
    <row r="56" s="20" customFormat="1" x14ac:dyDescent="0.25"/>
    <row r="57" s="20" customFormat="1" x14ac:dyDescent="0.25"/>
    <row r="58" s="20" customFormat="1" x14ac:dyDescent="0.25"/>
    <row r="59" s="20" customFormat="1" x14ac:dyDescent="0.25"/>
    <row r="60" s="20" customFormat="1" x14ac:dyDescent="0.25"/>
    <row r="61" s="20" customFormat="1" x14ac:dyDescent="0.25"/>
    <row r="62" s="20" customFormat="1" x14ac:dyDescent="0.25"/>
    <row r="63" s="20" customFormat="1" x14ac:dyDescent="0.25"/>
    <row r="64" s="20" customFormat="1" x14ac:dyDescent="0.25"/>
    <row r="65" s="20" customFormat="1" x14ac:dyDescent="0.25"/>
    <row r="66" s="20" customFormat="1" x14ac:dyDescent="0.25"/>
    <row r="67" s="20" customFormat="1" x14ac:dyDescent="0.25"/>
    <row r="68" s="20" customFormat="1" x14ac:dyDescent="0.25"/>
    <row r="69" s="20" customFormat="1" x14ac:dyDescent="0.25"/>
    <row r="70" s="20" customFormat="1" x14ac:dyDescent="0.25"/>
    <row r="71" s="20" customFormat="1" x14ac:dyDescent="0.25"/>
    <row r="72" s="20" customFormat="1" x14ac:dyDescent="0.25"/>
    <row r="73" s="20" customFormat="1" x14ac:dyDescent="0.25"/>
    <row r="74" s="20" customFormat="1" x14ac:dyDescent="0.25"/>
    <row r="75" s="20" customFormat="1" x14ac:dyDescent="0.25"/>
    <row r="76" s="20" customFormat="1" x14ac:dyDescent="0.25"/>
    <row r="77" s="20" customFormat="1" x14ac:dyDescent="0.25"/>
    <row r="78" s="20" customFormat="1" x14ac:dyDescent="0.25"/>
    <row r="79" s="20" customFormat="1" x14ac:dyDescent="0.25"/>
    <row r="80" s="20" customFormat="1" x14ac:dyDescent="0.25"/>
    <row r="81" s="20" customFormat="1" x14ac:dyDescent="0.25"/>
    <row r="82" s="20" customFormat="1" x14ac:dyDescent="0.25"/>
    <row r="83" s="20" customFormat="1" x14ac:dyDescent="0.25"/>
    <row r="84" s="20" customFormat="1" x14ac:dyDescent="0.25"/>
    <row r="85" s="20" customFormat="1" x14ac:dyDescent="0.25"/>
    <row r="86" s="20" customFormat="1" x14ac:dyDescent="0.25"/>
    <row r="87" s="20" customFormat="1" x14ac:dyDescent="0.25"/>
    <row r="88" s="20" customFormat="1" x14ac:dyDescent="0.25"/>
    <row r="89" s="20" customFormat="1" x14ac:dyDescent="0.25"/>
    <row r="90" s="20" customFormat="1" x14ac:dyDescent="0.25"/>
    <row r="91" s="20" customFormat="1" x14ac:dyDescent="0.25"/>
    <row r="92" s="20" customFormat="1" x14ac:dyDescent="0.25"/>
    <row r="93" s="20" customFormat="1" x14ac:dyDescent="0.25"/>
    <row r="94" s="20" customFormat="1" x14ac:dyDescent="0.25"/>
    <row r="95" s="20" customFormat="1" x14ac:dyDescent="0.25"/>
    <row r="96" s="20" customFormat="1" x14ac:dyDescent="0.25"/>
    <row r="97" s="20" customFormat="1" x14ac:dyDescent="0.25"/>
    <row r="98" s="20" customFormat="1" x14ac:dyDescent="0.25"/>
    <row r="99" s="20" customFormat="1" x14ac:dyDescent="0.25"/>
    <row r="100" s="20" customFormat="1" x14ac:dyDescent="0.25"/>
    <row r="101" s="20" customFormat="1" x14ac:dyDescent="0.25"/>
    <row r="102" s="20" customFormat="1" x14ac:dyDescent="0.25"/>
    <row r="103" s="20" customFormat="1" x14ac:dyDescent="0.25"/>
    <row r="104" s="20" customFormat="1" x14ac:dyDescent="0.25"/>
    <row r="105" s="20" customFormat="1" x14ac:dyDescent="0.25"/>
    <row r="106" s="20" customFormat="1" x14ac:dyDescent="0.25"/>
    <row r="107" s="20" customFormat="1" x14ac:dyDescent="0.25"/>
    <row r="108" s="20" customFormat="1" x14ac:dyDescent="0.25"/>
    <row r="109" s="20" customFormat="1" x14ac:dyDescent="0.25"/>
    <row r="110" s="20" customFormat="1" x14ac:dyDescent="0.25"/>
    <row r="111" s="20" customFormat="1" x14ac:dyDescent="0.25"/>
    <row r="112" s="20" customFormat="1" x14ac:dyDescent="0.25"/>
    <row r="113" s="20" customFormat="1" x14ac:dyDescent="0.25"/>
    <row r="114" s="20" customFormat="1" x14ac:dyDescent="0.25"/>
    <row r="115" s="20" customFormat="1" x14ac:dyDescent="0.25"/>
    <row r="116" s="20" customFormat="1" x14ac:dyDescent="0.25"/>
    <row r="117" s="20" customFormat="1" x14ac:dyDescent="0.25"/>
    <row r="118" s="20" customFormat="1" x14ac:dyDescent="0.25"/>
    <row r="119" s="20" customFormat="1" x14ac:dyDescent="0.25"/>
    <row r="120" s="20" customFormat="1" x14ac:dyDescent="0.25"/>
    <row r="121" s="20" customFormat="1" x14ac:dyDescent="0.25"/>
    <row r="122" s="20" customFormat="1" x14ac:dyDescent="0.25"/>
    <row r="123" s="20" customFormat="1" x14ac:dyDescent="0.25"/>
    <row r="124" s="20" customFormat="1" x14ac:dyDescent="0.25"/>
    <row r="125" s="20" customFormat="1" x14ac:dyDescent="0.25"/>
    <row r="126" s="20" customFormat="1" x14ac:dyDescent="0.25"/>
    <row r="127" s="20" customFormat="1" x14ac:dyDescent="0.25"/>
    <row r="128" s="20" customFormat="1" x14ac:dyDescent="0.25"/>
    <row r="129" s="20" customFormat="1" x14ac:dyDescent="0.25"/>
    <row r="130" s="20" customFormat="1" x14ac:dyDescent="0.25"/>
    <row r="131" s="20" customFormat="1" x14ac:dyDescent="0.25"/>
    <row r="132" s="20" customFormat="1" x14ac:dyDescent="0.25"/>
    <row r="133" s="20" customFormat="1" x14ac:dyDescent="0.25"/>
    <row r="134" s="20" customFormat="1" x14ac:dyDescent="0.25"/>
    <row r="135" s="20" customFormat="1" x14ac:dyDescent="0.25"/>
    <row r="136" s="20" customFormat="1" x14ac:dyDescent="0.25"/>
    <row r="137" s="20" customFormat="1" x14ac:dyDescent="0.25"/>
    <row r="138" s="20" customFormat="1" x14ac:dyDescent="0.25"/>
    <row r="139" s="20" customFormat="1" x14ac:dyDescent="0.25"/>
    <row r="140" s="20" customFormat="1" x14ac:dyDescent="0.25"/>
    <row r="141" s="20" customFormat="1" x14ac:dyDescent="0.25"/>
    <row r="142" s="20" customFormat="1" x14ac:dyDescent="0.25"/>
    <row r="143" s="20" customFormat="1" x14ac:dyDescent="0.25"/>
    <row r="144" s="20" customFormat="1" x14ac:dyDescent="0.25"/>
    <row r="145" s="20" customFormat="1" x14ac:dyDescent="0.25"/>
    <row r="146" s="20" customFormat="1" x14ac:dyDescent="0.25"/>
    <row r="147" s="20" customFormat="1" x14ac:dyDescent="0.25"/>
    <row r="148" s="20" customFormat="1" x14ac:dyDescent="0.25"/>
    <row r="149" s="20" customFormat="1" x14ac:dyDescent="0.25"/>
    <row r="150" s="20" customFormat="1" x14ac:dyDescent="0.25"/>
    <row r="151" s="20" customFormat="1" x14ac:dyDescent="0.25"/>
    <row r="152" s="20" customFormat="1" x14ac:dyDescent="0.25"/>
    <row r="153" s="20" customFormat="1" x14ac:dyDescent="0.25"/>
    <row r="154" s="20" customFormat="1" x14ac:dyDescent="0.25"/>
    <row r="155" s="20" customFormat="1" x14ac:dyDescent="0.25"/>
    <row r="156" s="20" customFormat="1" x14ac:dyDescent="0.25"/>
    <row r="157" s="20" customFormat="1" x14ac:dyDescent="0.25"/>
    <row r="158" s="20" customFormat="1" x14ac:dyDescent="0.25"/>
    <row r="159" s="20" customFormat="1" x14ac:dyDescent="0.25"/>
    <row r="160" s="20" customFormat="1" x14ac:dyDescent="0.25"/>
    <row r="161" s="20" customFormat="1" x14ac:dyDescent="0.25"/>
    <row r="162" s="20" customFormat="1" x14ac:dyDescent="0.25"/>
    <row r="163" s="20" customFormat="1" x14ac:dyDescent="0.25"/>
    <row r="164" s="20" customFormat="1" x14ac:dyDescent="0.25"/>
    <row r="165" s="20" customFormat="1" x14ac:dyDescent="0.25"/>
    <row r="166" s="20" customFormat="1" x14ac:dyDescent="0.25"/>
    <row r="167" s="20" customFormat="1" x14ac:dyDescent="0.25"/>
    <row r="168" s="20" customFormat="1" x14ac:dyDescent="0.25"/>
    <row r="169" s="20" customFormat="1" x14ac:dyDescent="0.25"/>
    <row r="170" s="20" customFormat="1" x14ac:dyDescent="0.25"/>
    <row r="171" s="20" customFormat="1" x14ac:dyDescent="0.25"/>
    <row r="172" s="20" customFormat="1" x14ac:dyDescent="0.25"/>
    <row r="173" s="20" customFormat="1" x14ac:dyDescent="0.25"/>
    <row r="174" s="20" customFormat="1" x14ac:dyDescent="0.25"/>
    <row r="175" s="20" customFormat="1" x14ac:dyDescent="0.25"/>
    <row r="176" s="20" customFormat="1" x14ac:dyDescent="0.25"/>
    <row r="177" s="20" customFormat="1" x14ac:dyDescent="0.25"/>
    <row r="178" s="20" customFormat="1" x14ac:dyDescent="0.25"/>
    <row r="179" s="20" customFormat="1" x14ac:dyDescent="0.25"/>
    <row r="180" s="20" customFormat="1" x14ac:dyDescent="0.25"/>
    <row r="181" s="20" customFormat="1" x14ac:dyDescent="0.25"/>
    <row r="182" s="20" customFormat="1" x14ac:dyDescent="0.25"/>
    <row r="183" s="20" customFormat="1" x14ac:dyDescent="0.25"/>
    <row r="184" s="20" customFormat="1" x14ac:dyDescent="0.25"/>
    <row r="185" s="20" customFormat="1" x14ac:dyDescent="0.25"/>
    <row r="186" s="20" customFormat="1" x14ac:dyDescent="0.25"/>
    <row r="187" s="20" customFormat="1" x14ac:dyDescent="0.25"/>
    <row r="188" s="20" customFormat="1" x14ac:dyDescent="0.25"/>
    <row r="189" s="20" customFormat="1" x14ac:dyDescent="0.25"/>
    <row r="190" s="20" customFormat="1" x14ac:dyDescent="0.25"/>
    <row r="191" s="20" customFormat="1" x14ac:dyDescent="0.25"/>
    <row r="192" s="20" customFormat="1" x14ac:dyDescent="0.25"/>
    <row r="193" s="20" customFormat="1" x14ac:dyDescent="0.25"/>
    <row r="194" s="20" customFormat="1" x14ac:dyDescent="0.25"/>
    <row r="195" s="20" customFormat="1" x14ac:dyDescent="0.25"/>
    <row r="196" s="20" customFormat="1" x14ac:dyDescent="0.25"/>
    <row r="197" s="20" customFormat="1" x14ac:dyDescent="0.25"/>
    <row r="198" s="20" customFormat="1" x14ac:dyDescent="0.25"/>
    <row r="199" s="20" customFormat="1" x14ac:dyDescent="0.25"/>
    <row r="200" s="20" customFormat="1" x14ac:dyDescent="0.25"/>
    <row r="201" s="20" customFormat="1" x14ac:dyDescent="0.25"/>
    <row r="202" s="20" customFormat="1" x14ac:dyDescent="0.25"/>
    <row r="203" s="20" customFormat="1" x14ac:dyDescent="0.25"/>
    <row r="204" s="20" customFormat="1" x14ac:dyDescent="0.25"/>
    <row r="205" s="20" customFormat="1" x14ac:dyDescent="0.25"/>
    <row r="206" s="20" customFormat="1" x14ac:dyDescent="0.25"/>
    <row r="207" s="20" customFormat="1" x14ac:dyDescent="0.25"/>
    <row r="208" s="20" customFormat="1" x14ac:dyDescent="0.25"/>
    <row r="209" s="20" customFormat="1" x14ac:dyDescent="0.25"/>
    <row r="210" s="20" customFormat="1" x14ac:dyDescent="0.25"/>
    <row r="211" s="20" customFormat="1" x14ac:dyDescent="0.25"/>
    <row r="212" s="20" customFormat="1" x14ac:dyDescent="0.25"/>
    <row r="213" s="20" customFormat="1" x14ac:dyDescent="0.25"/>
    <row r="214" s="20" customFormat="1" x14ac:dyDescent="0.25"/>
    <row r="215" s="20" customFormat="1" x14ac:dyDescent="0.25"/>
    <row r="216" s="20" customFormat="1" x14ac:dyDescent="0.25"/>
    <row r="217" s="20" customFormat="1" x14ac:dyDescent="0.25"/>
    <row r="218" s="20" customFormat="1" x14ac:dyDescent="0.25"/>
    <row r="219" s="20" customFormat="1" x14ac:dyDescent="0.25"/>
    <row r="220" s="20" customFormat="1" x14ac:dyDescent="0.25"/>
    <row r="221" s="20" customFormat="1" x14ac:dyDescent="0.25"/>
    <row r="222" s="20" customFormat="1" x14ac:dyDescent="0.25"/>
    <row r="223" s="20" customFormat="1" x14ac:dyDescent="0.25"/>
    <row r="224" s="20" customFormat="1" x14ac:dyDescent="0.25"/>
    <row r="225" s="20" customFormat="1" x14ac:dyDescent="0.25"/>
    <row r="226" s="20" customFormat="1" x14ac:dyDescent="0.25"/>
    <row r="227" s="20" customFormat="1" x14ac:dyDescent="0.25"/>
    <row r="228" s="20" customFormat="1" x14ac:dyDescent="0.25"/>
    <row r="229" s="20" customFormat="1" x14ac:dyDescent="0.25"/>
    <row r="230" s="20" customFormat="1" x14ac:dyDescent="0.25"/>
    <row r="231" s="20" customFormat="1" x14ac:dyDescent="0.25"/>
    <row r="232" s="20" customFormat="1" x14ac:dyDescent="0.25"/>
    <row r="233" s="20" customFormat="1" x14ac:dyDescent="0.25"/>
    <row r="234" s="20" customFormat="1" x14ac:dyDescent="0.25"/>
    <row r="235" s="20" customFormat="1" x14ac:dyDescent="0.25"/>
    <row r="236" s="20" customFormat="1" x14ac:dyDescent="0.25"/>
    <row r="237" s="20" customFormat="1" x14ac:dyDescent="0.25"/>
    <row r="238" s="20" customFormat="1" x14ac:dyDescent="0.25"/>
    <row r="239" s="20" customFormat="1" x14ac:dyDescent="0.25"/>
    <row r="240" s="20" customFormat="1" x14ac:dyDescent="0.25"/>
    <row r="241" s="20" customFormat="1" x14ac:dyDescent="0.25"/>
    <row r="242" s="20" customFormat="1" x14ac:dyDescent="0.25"/>
    <row r="243" s="20" customFormat="1" x14ac:dyDescent="0.25"/>
    <row r="244" s="20" customFormat="1" x14ac:dyDescent="0.25"/>
    <row r="245" s="20" customFormat="1" x14ac:dyDescent="0.25"/>
    <row r="246" s="20" customFormat="1" x14ac:dyDescent="0.25"/>
    <row r="247" s="20" customFormat="1" x14ac:dyDescent="0.25"/>
    <row r="248" s="20" customFormat="1" x14ac:dyDescent="0.25"/>
    <row r="249" s="20" customFormat="1" x14ac:dyDescent="0.25"/>
    <row r="250" s="20" customFormat="1" x14ac:dyDescent="0.25"/>
    <row r="251" s="20" customFormat="1" x14ac:dyDescent="0.25"/>
    <row r="252" s="20" customFormat="1" x14ac:dyDescent="0.25"/>
    <row r="253" s="20" customFormat="1" x14ac:dyDescent="0.25"/>
    <row r="254" s="20" customFormat="1" x14ac:dyDescent="0.25"/>
    <row r="255" s="20" customFormat="1" x14ac:dyDescent="0.25"/>
    <row r="256" s="20" customFormat="1" x14ac:dyDescent="0.25"/>
    <row r="257" s="20" customFormat="1" x14ac:dyDescent="0.25"/>
    <row r="258" s="20" customFormat="1" x14ac:dyDescent="0.25"/>
    <row r="259" s="20" customFormat="1" x14ac:dyDescent="0.25"/>
    <row r="260" s="20" customFormat="1" x14ac:dyDescent="0.25"/>
    <row r="261" s="20" customFormat="1" x14ac:dyDescent="0.25"/>
    <row r="262" s="20" customFormat="1" x14ac:dyDescent="0.25"/>
    <row r="263" s="20" customFormat="1" x14ac:dyDescent="0.25"/>
    <row r="264" s="20" customFormat="1" x14ac:dyDescent="0.25"/>
    <row r="265" s="20" customFormat="1" x14ac:dyDescent="0.25"/>
    <row r="266" s="20" customFormat="1" x14ac:dyDescent="0.25"/>
    <row r="267" s="20" customFormat="1" x14ac:dyDescent="0.25"/>
    <row r="268" s="20" customFormat="1" x14ac:dyDescent="0.25"/>
    <row r="269" s="20" customFormat="1" x14ac:dyDescent="0.25"/>
    <row r="270" s="20" customFormat="1" x14ac:dyDescent="0.25"/>
    <row r="271" s="20" customFormat="1" x14ac:dyDescent="0.25"/>
    <row r="272" s="20" customFormat="1" x14ac:dyDescent="0.25"/>
    <row r="273" s="20" customFormat="1" x14ac:dyDescent="0.25"/>
    <row r="274" s="20" customFormat="1" x14ac:dyDescent="0.25"/>
    <row r="275" s="20" customFormat="1" x14ac:dyDescent="0.25"/>
    <row r="276" s="20" customFormat="1" x14ac:dyDescent="0.25"/>
    <row r="277" s="20" customFormat="1" x14ac:dyDescent="0.25"/>
    <row r="278" s="20" customFormat="1" x14ac:dyDescent="0.25"/>
    <row r="279" s="20" customFormat="1" x14ac:dyDescent="0.25"/>
    <row r="280" s="20" customFormat="1" x14ac:dyDescent="0.25"/>
    <row r="281" s="20" customFormat="1" x14ac:dyDescent="0.25"/>
    <row r="282" s="20" customFormat="1" x14ac:dyDescent="0.25"/>
    <row r="283" s="20" customFormat="1" x14ac:dyDescent="0.25"/>
    <row r="284" s="20" customFormat="1" x14ac:dyDescent="0.25"/>
    <row r="285" s="20" customFormat="1" x14ac:dyDescent="0.25"/>
    <row r="286" s="20" customFormat="1" x14ac:dyDescent="0.25"/>
    <row r="287" s="20" customFormat="1" x14ac:dyDescent="0.25"/>
    <row r="288" s="20" customFormat="1" x14ac:dyDescent="0.25"/>
    <row r="289" s="20" customFormat="1" x14ac:dyDescent="0.25"/>
    <row r="290" s="20" customFormat="1" x14ac:dyDescent="0.25"/>
    <row r="291" s="20" customFormat="1" x14ac:dyDescent="0.25"/>
    <row r="292" s="20" customFormat="1" x14ac:dyDescent="0.25"/>
    <row r="293" s="20" customFormat="1" x14ac:dyDescent="0.25"/>
    <row r="294" s="20" customFormat="1" x14ac:dyDescent="0.25"/>
    <row r="295" s="20" customFormat="1" x14ac:dyDescent="0.25"/>
    <row r="296" s="20" customFormat="1" x14ac:dyDescent="0.25"/>
    <row r="297" s="20" customFormat="1" x14ac:dyDescent="0.25"/>
    <row r="298" s="20" customFormat="1" x14ac:dyDescent="0.25"/>
    <row r="299" s="20" customFormat="1" x14ac:dyDescent="0.25"/>
    <row r="300" s="20" customFormat="1" x14ac:dyDescent="0.25"/>
    <row r="301" s="20" customFormat="1" x14ac:dyDescent="0.25"/>
    <row r="302" s="20" customFormat="1" x14ac:dyDescent="0.25"/>
    <row r="303" s="20" customFormat="1" x14ac:dyDescent="0.25"/>
    <row r="304" s="20" customFormat="1" x14ac:dyDescent="0.25"/>
    <row r="305" s="20" customFormat="1" x14ac:dyDescent="0.25"/>
    <row r="306" s="20" customFormat="1" x14ac:dyDescent="0.25"/>
    <row r="307" s="20" customFormat="1" x14ac:dyDescent="0.25"/>
    <row r="308" s="20" customFormat="1" x14ac:dyDescent="0.25"/>
    <row r="309" s="20" customFormat="1" x14ac:dyDescent="0.25"/>
    <row r="310" s="20" customFormat="1" x14ac:dyDescent="0.25"/>
    <row r="311" s="20" customFormat="1" x14ac:dyDescent="0.25"/>
    <row r="312" s="20" customFormat="1" x14ac:dyDescent="0.25"/>
    <row r="313" s="20" customFormat="1" x14ac:dyDescent="0.25"/>
    <row r="314" s="20" customFormat="1" x14ac:dyDescent="0.25"/>
    <row r="315" s="20" customFormat="1" x14ac:dyDescent="0.25"/>
    <row r="316" s="20" customFormat="1" x14ac:dyDescent="0.25"/>
    <row r="317" s="20" customFormat="1" x14ac:dyDescent="0.25"/>
    <row r="318" s="20" customFormat="1" x14ac:dyDescent="0.25"/>
    <row r="319" s="20" customFormat="1" x14ac:dyDescent="0.25"/>
    <row r="320" s="20" customFormat="1" x14ac:dyDescent="0.25"/>
    <row r="321" s="20" customFormat="1" x14ac:dyDescent="0.25"/>
    <row r="322" s="20" customFormat="1" x14ac:dyDescent="0.25"/>
    <row r="323" s="20" customFormat="1" x14ac:dyDescent="0.25"/>
    <row r="324" s="20" customFormat="1" x14ac:dyDescent="0.25"/>
    <row r="325" s="20" customFormat="1" x14ac:dyDescent="0.25"/>
    <row r="326" s="20" customFormat="1" x14ac:dyDescent="0.25"/>
    <row r="327" s="20" customFormat="1" x14ac:dyDescent="0.25"/>
    <row r="328" s="20" customFormat="1" x14ac:dyDescent="0.25"/>
    <row r="329" s="20" customFormat="1" x14ac:dyDescent="0.25"/>
    <row r="330" s="20" customFormat="1" x14ac:dyDescent="0.25"/>
    <row r="331" s="20" customFormat="1" x14ac:dyDescent="0.25"/>
    <row r="332" s="20" customFormat="1" x14ac:dyDescent="0.25"/>
    <row r="333" s="20" customFormat="1" x14ac:dyDescent="0.25"/>
    <row r="334" s="20" customFormat="1" x14ac:dyDescent="0.25"/>
    <row r="335" s="20" customFormat="1" x14ac:dyDescent="0.25"/>
    <row r="336" s="20" customFormat="1" x14ac:dyDescent="0.25"/>
    <row r="337" s="20" customFormat="1" x14ac:dyDescent="0.25"/>
    <row r="338" s="20" customFormat="1" x14ac:dyDescent="0.25"/>
    <row r="339" s="20" customFormat="1" x14ac:dyDescent="0.25"/>
    <row r="340" s="20" customFormat="1" x14ac:dyDescent="0.25"/>
    <row r="341" s="20" customFormat="1" x14ac:dyDescent="0.25"/>
    <row r="342" s="20" customFormat="1" x14ac:dyDescent="0.25"/>
    <row r="343" s="20" customFormat="1" x14ac:dyDescent="0.25"/>
    <row r="344" s="20" customFormat="1" x14ac:dyDescent="0.25"/>
    <row r="345" s="20" customFormat="1" x14ac:dyDescent="0.25"/>
    <row r="346" s="20" customFormat="1" x14ac:dyDescent="0.25"/>
    <row r="347" s="20" customFormat="1" x14ac:dyDescent="0.25"/>
    <row r="348" s="20" customFormat="1" x14ac:dyDescent="0.25"/>
    <row r="349" s="20" customFormat="1" x14ac:dyDescent="0.25"/>
    <row r="350" s="20" customFormat="1" x14ac:dyDescent="0.25"/>
    <row r="351" s="20" customFormat="1" x14ac:dyDescent="0.25"/>
    <row r="352" s="20" customFormat="1" x14ac:dyDescent="0.25"/>
    <row r="353" s="20" customFormat="1" x14ac:dyDescent="0.25"/>
    <row r="354" s="20" customFormat="1" x14ac:dyDescent="0.25"/>
    <row r="355" s="20" customFormat="1" x14ac:dyDescent="0.25"/>
    <row r="356" s="20" customFormat="1" x14ac:dyDescent="0.25"/>
    <row r="357" s="20" customFormat="1" x14ac:dyDescent="0.25"/>
    <row r="358" s="20" customFormat="1" x14ac:dyDescent="0.25"/>
    <row r="359" s="20" customFormat="1" x14ac:dyDescent="0.25"/>
    <row r="360" s="20" customFormat="1" x14ac:dyDescent="0.25"/>
    <row r="361" s="20" customFormat="1" x14ac:dyDescent="0.25"/>
    <row r="362" s="20" customFormat="1" x14ac:dyDescent="0.25"/>
    <row r="363" s="20" customFormat="1" x14ac:dyDescent="0.25"/>
    <row r="364" s="20" customFormat="1" x14ac:dyDescent="0.25"/>
    <row r="365" s="20" customFormat="1" x14ac:dyDescent="0.25"/>
    <row r="366" s="20" customFormat="1" x14ac:dyDescent="0.25"/>
    <row r="367" s="20" customFormat="1" x14ac:dyDescent="0.25"/>
    <row r="368" s="20" customFormat="1" x14ac:dyDescent="0.25"/>
    <row r="369" s="20" customFormat="1" x14ac:dyDescent="0.25"/>
    <row r="370" s="20" customFormat="1" x14ac:dyDescent="0.25"/>
    <row r="371" s="20" customFormat="1" x14ac:dyDescent="0.25"/>
    <row r="372" s="20" customFormat="1" x14ac:dyDescent="0.25"/>
    <row r="373" s="20" customFormat="1" x14ac:dyDescent="0.25"/>
    <row r="374" s="20" customFormat="1" x14ac:dyDescent="0.25"/>
    <row r="375" s="20" customFormat="1" x14ac:dyDescent="0.25"/>
    <row r="376" s="20" customFormat="1" x14ac:dyDescent="0.25"/>
    <row r="377" s="20" customFormat="1" x14ac:dyDescent="0.25"/>
    <row r="378" s="20" customFormat="1" x14ac:dyDescent="0.25"/>
    <row r="379" s="20" customFormat="1" x14ac:dyDescent="0.25"/>
    <row r="380" s="20" customFormat="1" x14ac:dyDescent="0.25"/>
    <row r="381" s="20" customFormat="1" x14ac:dyDescent="0.25"/>
    <row r="382" s="20" customFormat="1" x14ac:dyDescent="0.25"/>
    <row r="383" s="20" customFormat="1" x14ac:dyDescent="0.25"/>
    <row r="384" s="20" customFormat="1" x14ac:dyDescent="0.25"/>
    <row r="385" s="20" customFormat="1" x14ac:dyDescent="0.25"/>
    <row r="386" s="20" customFormat="1" x14ac:dyDescent="0.25"/>
    <row r="387" s="20" customFormat="1" x14ac:dyDescent="0.25"/>
    <row r="388" s="20" customFormat="1" x14ac:dyDescent="0.25"/>
    <row r="389" s="20" customFormat="1" x14ac:dyDescent="0.25"/>
    <row r="390" s="20" customFormat="1" x14ac:dyDescent="0.25"/>
    <row r="391" s="20" customFormat="1" x14ac:dyDescent="0.25"/>
    <row r="392" s="20" customFormat="1" x14ac:dyDescent="0.25"/>
    <row r="393" s="20" customFormat="1" x14ac:dyDescent="0.25"/>
    <row r="394" s="20" customFormat="1" x14ac:dyDescent="0.25"/>
    <row r="395" s="20" customFormat="1" x14ac:dyDescent="0.25"/>
    <row r="396" s="20" customFormat="1" x14ac:dyDescent="0.25"/>
    <row r="397" s="20" customFormat="1" x14ac:dyDescent="0.25"/>
    <row r="398" s="20" customFormat="1" x14ac:dyDescent="0.25"/>
    <row r="399" s="20" customFormat="1" x14ac:dyDescent="0.25"/>
    <row r="400" s="20" customFormat="1" x14ac:dyDescent="0.25"/>
    <row r="401" s="20" customFormat="1" x14ac:dyDescent="0.25"/>
    <row r="402" s="20" customFormat="1" x14ac:dyDescent="0.25"/>
    <row r="403" s="20" customFormat="1" x14ac:dyDescent="0.25"/>
    <row r="404" s="20" customFormat="1" x14ac:dyDescent="0.25"/>
    <row r="405" s="20" customFormat="1" x14ac:dyDescent="0.25"/>
    <row r="406" s="20" customFormat="1" x14ac:dyDescent="0.25"/>
    <row r="407" s="20" customFormat="1" x14ac:dyDescent="0.25"/>
    <row r="408" s="20" customFormat="1" x14ac:dyDescent="0.25"/>
    <row r="409" s="20" customFormat="1" x14ac:dyDescent="0.25"/>
    <row r="410" s="20" customFormat="1" x14ac:dyDescent="0.25"/>
    <row r="411" s="20" customFormat="1" x14ac:dyDescent="0.25"/>
    <row r="412" s="20" customFormat="1" x14ac:dyDescent="0.25"/>
    <row r="413" s="20" customFormat="1" x14ac:dyDescent="0.25"/>
    <row r="414" s="20" customFormat="1" x14ac:dyDescent="0.25"/>
    <row r="415" s="20" customFormat="1" x14ac:dyDescent="0.25"/>
    <row r="416" s="20" customFormat="1" x14ac:dyDescent="0.25"/>
    <row r="417" s="20" customFormat="1" x14ac:dyDescent="0.25"/>
    <row r="418" s="20" customFormat="1" x14ac:dyDescent="0.25"/>
    <row r="419" s="20" customFormat="1" x14ac:dyDescent="0.25"/>
    <row r="420" s="20" customFormat="1" x14ac:dyDescent="0.25"/>
    <row r="421" s="20" customFormat="1" x14ac:dyDescent="0.25"/>
    <row r="422" s="20" customFormat="1" x14ac:dyDescent="0.25"/>
    <row r="423" s="20" customFormat="1" x14ac:dyDescent="0.25"/>
    <row r="424" s="20" customFormat="1" x14ac:dyDescent="0.25"/>
    <row r="425" s="20" customFormat="1" x14ac:dyDescent="0.25"/>
    <row r="426" s="20" customFormat="1" x14ac:dyDescent="0.25"/>
    <row r="427" s="20" customFormat="1" x14ac:dyDescent="0.25"/>
    <row r="428" s="20" customFormat="1" x14ac:dyDescent="0.25"/>
    <row r="429" s="20" customFormat="1" x14ac:dyDescent="0.25"/>
    <row r="430" s="20" customFormat="1" x14ac:dyDescent="0.25"/>
    <row r="431" s="20" customFormat="1" x14ac:dyDescent="0.25"/>
    <row r="432" s="20" customFormat="1" x14ac:dyDescent="0.25"/>
    <row r="433" s="20" customFormat="1" x14ac:dyDescent="0.25"/>
    <row r="434" s="20" customFormat="1" x14ac:dyDescent="0.25"/>
    <row r="435" s="20" customFormat="1" x14ac:dyDescent="0.25"/>
    <row r="436" s="20" customFormat="1" x14ac:dyDescent="0.25"/>
    <row r="437" s="20" customFormat="1" x14ac:dyDescent="0.25"/>
    <row r="438" s="20" customFormat="1" x14ac:dyDescent="0.25"/>
    <row r="439" s="20" customFormat="1" x14ac:dyDescent="0.25"/>
    <row r="440" s="20" customFormat="1" x14ac:dyDescent="0.25"/>
    <row r="441" s="20" customFormat="1" x14ac:dyDescent="0.25"/>
    <row r="442" s="20" customFormat="1" x14ac:dyDescent="0.25"/>
    <row r="443" s="20" customFormat="1" x14ac:dyDescent="0.25"/>
    <row r="444" s="20" customFormat="1" x14ac:dyDescent="0.25"/>
    <row r="445" s="20" customFormat="1" x14ac:dyDescent="0.25"/>
    <row r="446" s="20" customFormat="1" x14ac:dyDescent="0.25"/>
    <row r="447" s="20" customFormat="1" x14ac:dyDescent="0.25"/>
    <row r="448" s="20" customFormat="1" x14ac:dyDescent="0.25"/>
    <row r="449" s="20" customFormat="1" x14ac:dyDescent="0.25"/>
    <row r="450" s="20" customFormat="1" x14ac:dyDescent="0.25"/>
    <row r="451" s="20" customFormat="1" x14ac:dyDescent="0.25"/>
    <row r="452" s="20" customFormat="1" x14ac:dyDescent="0.25"/>
    <row r="453" s="20" customFormat="1" x14ac:dyDescent="0.25"/>
    <row r="454" s="20" customFormat="1" x14ac:dyDescent="0.25"/>
    <row r="455" s="20" customFormat="1" x14ac:dyDescent="0.25"/>
    <row r="456" s="20" customFormat="1" x14ac:dyDescent="0.25"/>
    <row r="457" s="20" customFormat="1" x14ac:dyDescent="0.25"/>
    <row r="458" s="20" customFormat="1" x14ac:dyDescent="0.25"/>
    <row r="459" s="20" customFormat="1" x14ac:dyDescent="0.25"/>
    <row r="460" s="20" customFormat="1" x14ac:dyDescent="0.25"/>
    <row r="461" s="20" customFormat="1" x14ac:dyDescent="0.25"/>
    <row r="462" s="20" customFormat="1" x14ac:dyDescent="0.25"/>
    <row r="463" s="20" customFormat="1" x14ac:dyDescent="0.25"/>
    <row r="464" s="20" customFormat="1" x14ac:dyDescent="0.25"/>
    <row r="465" s="20" customFormat="1" x14ac:dyDescent="0.25"/>
    <row r="466" s="20" customFormat="1" x14ac:dyDescent="0.25"/>
    <row r="467" s="20" customFormat="1" x14ac:dyDescent="0.25"/>
    <row r="468" s="20" customFormat="1" x14ac:dyDescent="0.25"/>
    <row r="469" s="20" customFormat="1" x14ac:dyDescent="0.25"/>
    <row r="470" s="20" customFormat="1" x14ac:dyDescent="0.25"/>
    <row r="471" s="20" customFormat="1" x14ac:dyDescent="0.25"/>
    <row r="472" s="20" customFormat="1" x14ac:dyDescent="0.25"/>
    <row r="473" s="20" customFormat="1" x14ac:dyDescent="0.25"/>
    <row r="474" s="20" customFormat="1" x14ac:dyDescent="0.25"/>
    <row r="475" s="20" customFormat="1" x14ac:dyDescent="0.25"/>
    <row r="476" s="20" customFormat="1" x14ac:dyDescent="0.25"/>
    <row r="477" s="20" customFormat="1" x14ac:dyDescent="0.25"/>
    <row r="478" s="20" customFormat="1" x14ac:dyDescent="0.25"/>
    <row r="479" s="20" customFormat="1" x14ac:dyDescent="0.25"/>
    <row r="480" s="20" customFormat="1" x14ac:dyDescent="0.25"/>
    <row r="481" s="20" customFormat="1" x14ac:dyDescent="0.25"/>
    <row r="482" s="20" customFormat="1" x14ac:dyDescent="0.25"/>
    <row r="483" s="20" customFormat="1" x14ac:dyDescent="0.25"/>
    <row r="484" s="20" customFormat="1" x14ac:dyDescent="0.25"/>
    <row r="485" s="20" customFormat="1" x14ac:dyDescent="0.25"/>
    <row r="486" s="20" customFormat="1" x14ac:dyDescent="0.25"/>
    <row r="487" s="20" customFormat="1" x14ac:dyDescent="0.25"/>
    <row r="488" s="20" customFormat="1" x14ac:dyDescent="0.25"/>
    <row r="489" s="20" customFormat="1" x14ac:dyDescent="0.25"/>
    <row r="490" s="20" customFormat="1" x14ac:dyDescent="0.25"/>
    <row r="491" s="20" customFormat="1" x14ac:dyDescent="0.25"/>
    <row r="492" s="20" customFormat="1" x14ac:dyDescent="0.25"/>
    <row r="493" s="20" customFormat="1" x14ac:dyDescent="0.25"/>
    <row r="494" s="20" customFormat="1" x14ac:dyDescent="0.25"/>
    <row r="495" s="20" customFormat="1" x14ac:dyDescent="0.25"/>
    <row r="496" s="20" customFormat="1" x14ac:dyDescent="0.25"/>
    <row r="497" s="20" customFormat="1" x14ac:dyDescent="0.25"/>
    <row r="498" s="20" customFormat="1" x14ac:dyDescent="0.25"/>
    <row r="499" s="20" customFormat="1" x14ac:dyDescent="0.25"/>
    <row r="500" s="20" customFormat="1" x14ac:dyDescent="0.25"/>
    <row r="501" s="20" customFormat="1" x14ac:dyDescent="0.25"/>
    <row r="502" s="20" customFormat="1" x14ac:dyDescent="0.25"/>
    <row r="503" s="20" customFormat="1" x14ac:dyDescent="0.25"/>
    <row r="504" s="20" customFormat="1" x14ac:dyDescent="0.25"/>
    <row r="505" s="20" customFormat="1" x14ac:dyDescent="0.25"/>
    <row r="506" s="20" customFormat="1" x14ac:dyDescent="0.25"/>
    <row r="507" s="20" customFormat="1" x14ac:dyDescent="0.25"/>
    <row r="508" s="20" customFormat="1" x14ac:dyDescent="0.25"/>
    <row r="509" s="20" customFormat="1" x14ac:dyDescent="0.25"/>
    <row r="510" s="20" customFormat="1" x14ac:dyDescent="0.25"/>
    <row r="511" s="20" customFormat="1" x14ac:dyDescent="0.25"/>
    <row r="512" s="20" customFormat="1" x14ac:dyDescent="0.25"/>
    <row r="513" s="20" customFormat="1" x14ac:dyDescent="0.25"/>
    <row r="514" s="20" customFormat="1" x14ac:dyDescent="0.25"/>
    <row r="515" s="20" customFormat="1" x14ac:dyDescent="0.25"/>
    <row r="516" s="20" customFormat="1" x14ac:dyDescent="0.25"/>
    <row r="517" s="20" customFormat="1" x14ac:dyDescent="0.25"/>
    <row r="518" s="20" customFormat="1" x14ac:dyDescent="0.25"/>
    <row r="519" s="20" customFormat="1" x14ac:dyDescent="0.25"/>
    <row r="520" s="20" customFormat="1" x14ac:dyDescent="0.25"/>
    <row r="521" s="20" customFormat="1" x14ac:dyDescent="0.25"/>
    <row r="522" s="20" customFormat="1" x14ac:dyDescent="0.25"/>
    <row r="523" s="20" customFormat="1" x14ac:dyDescent="0.25"/>
    <row r="524" s="20" customFormat="1" x14ac:dyDescent="0.25"/>
    <row r="525" s="20" customFormat="1" x14ac:dyDescent="0.25"/>
    <row r="526" s="20" customFormat="1" x14ac:dyDescent="0.25"/>
    <row r="527" s="20" customFormat="1" x14ac:dyDescent="0.25"/>
    <row r="528" s="20" customFormat="1" x14ac:dyDescent="0.25"/>
    <row r="529" s="20" customFormat="1" x14ac:dyDescent="0.25"/>
    <row r="530" s="20" customFormat="1" x14ac:dyDescent="0.25"/>
    <row r="531" s="20" customFormat="1" x14ac:dyDescent="0.25"/>
    <row r="532" s="20" customFormat="1" x14ac:dyDescent="0.25"/>
    <row r="533" s="20" customFormat="1" x14ac:dyDescent="0.25"/>
    <row r="534" s="20" customFormat="1" x14ac:dyDescent="0.25"/>
    <row r="535" s="20" customFormat="1" x14ac:dyDescent="0.25"/>
    <row r="536" s="20" customFormat="1" x14ac:dyDescent="0.25"/>
    <row r="537" s="20" customFormat="1" x14ac:dyDescent="0.25"/>
    <row r="538" s="20" customFormat="1" x14ac:dyDescent="0.25"/>
    <row r="539" s="20" customFormat="1" x14ac:dyDescent="0.25"/>
    <row r="540" s="20" customFormat="1" x14ac:dyDescent="0.25"/>
    <row r="541" s="20" customFormat="1" x14ac:dyDescent="0.25"/>
    <row r="542" s="20" customFormat="1" x14ac:dyDescent="0.25"/>
    <row r="543" s="20" customFormat="1" x14ac:dyDescent="0.25"/>
    <row r="544" s="20" customFormat="1" x14ac:dyDescent="0.25"/>
    <row r="545" s="20" customFormat="1" x14ac:dyDescent="0.25"/>
    <row r="546" s="20" customFormat="1" x14ac:dyDescent="0.25"/>
    <row r="547" s="20" customFormat="1" x14ac:dyDescent="0.25"/>
    <row r="548" s="20" customFormat="1" x14ac:dyDescent="0.25"/>
    <row r="549" s="20" customFormat="1" x14ac:dyDescent="0.25"/>
    <row r="550" s="20" customFormat="1" x14ac:dyDescent="0.25"/>
    <row r="551" s="20" customFormat="1" x14ac:dyDescent="0.25"/>
    <row r="552" s="20" customFormat="1" x14ac:dyDescent="0.25"/>
    <row r="553" s="20" customFormat="1" x14ac:dyDescent="0.25"/>
    <row r="554" s="20" customFormat="1" x14ac:dyDescent="0.25"/>
    <row r="555" s="20" customFormat="1" x14ac:dyDescent="0.25"/>
    <row r="556" s="20" customFormat="1" x14ac:dyDescent="0.25"/>
    <row r="557" s="20" customFormat="1" x14ac:dyDescent="0.25"/>
    <row r="558" s="20" customFormat="1" x14ac:dyDescent="0.25"/>
    <row r="559" s="20" customFormat="1" x14ac:dyDescent="0.25"/>
    <row r="560" s="20" customFormat="1" x14ac:dyDescent="0.25"/>
    <row r="561" s="20" customFormat="1" x14ac:dyDescent="0.25"/>
    <row r="562" s="20" customFormat="1" x14ac:dyDescent="0.25"/>
    <row r="563" s="20" customFormat="1" x14ac:dyDescent="0.25"/>
    <row r="564" s="20" customFormat="1" x14ac:dyDescent="0.25"/>
    <row r="565" s="20" customFormat="1" x14ac:dyDescent="0.25"/>
    <row r="566" s="20" customFormat="1" x14ac:dyDescent="0.25"/>
    <row r="567" s="20" customFormat="1" x14ac:dyDescent="0.25"/>
    <row r="568" s="20" customFormat="1" x14ac:dyDescent="0.25"/>
    <row r="569" s="20" customFormat="1" x14ac:dyDescent="0.25"/>
    <row r="570" s="20" customFormat="1" x14ac:dyDescent="0.25"/>
    <row r="571" s="20" customFormat="1" x14ac:dyDescent="0.25"/>
    <row r="572" s="20" customFormat="1" x14ac:dyDescent="0.25"/>
    <row r="573" s="20" customFormat="1" x14ac:dyDescent="0.25"/>
    <row r="574" s="20" customFormat="1" x14ac:dyDescent="0.25"/>
    <row r="575" s="20" customFormat="1" x14ac:dyDescent="0.25"/>
    <row r="576" s="20" customFormat="1" x14ac:dyDescent="0.25"/>
    <row r="577" s="20" customFormat="1" x14ac:dyDescent="0.25"/>
    <row r="578" s="20" customFormat="1" x14ac:dyDescent="0.25"/>
    <row r="579" s="20" customFormat="1" x14ac:dyDescent="0.25"/>
    <row r="580" s="20" customFormat="1" x14ac:dyDescent="0.25"/>
    <row r="581" s="20" customFormat="1" x14ac:dyDescent="0.25"/>
    <row r="582" s="20" customFormat="1" x14ac:dyDescent="0.25"/>
    <row r="583" s="20" customFormat="1" x14ac:dyDescent="0.25"/>
    <row r="584" s="20" customFormat="1" x14ac:dyDescent="0.25"/>
    <row r="585" s="20" customFormat="1" x14ac:dyDescent="0.25"/>
    <row r="586" s="20" customFormat="1" x14ac:dyDescent="0.25"/>
    <row r="587" s="20" customFormat="1" x14ac:dyDescent="0.25"/>
    <row r="588" s="20" customFormat="1" x14ac:dyDescent="0.25"/>
    <row r="589" s="20" customFormat="1" x14ac:dyDescent="0.25"/>
    <row r="590" s="20" customFormat="1" x14ac:dyDescent="0.25"/>
    <row r="591" s="20" customFormat="1" x14ac:dyDescent="0.25"/>
    <row r="592" s="20" customFormat="1" x14ac:dyDescent="0.25"/>
    <row r="593" s="20" customFormat="1" x14ac:dyDescent="0.25"/>
    <row r="594" s="20" customFormat="1" x14ac:dyDescent="0.25"/>
    <row r="595" s="20" customFormat="1" x14ac:dyDescent="0.25"/>
    <row r="596" s="20" customFormat="1" x14ac:dyDescent="0.25"/>
    <row r="597" s="20" customFormat="1" x14ac:dyDescent="0.25"/>
    <row r="598" s="20" customFormat="1" x14ac:dyDescent="0.25"/>
    <row r="599" s="20" customFormat="1" x14ac:dyDescent="0.25"/>
    <row r="600" s="20" customFormat="1" x14ac:dyDescent="0.25"/>
    <row r="601" s="20" customFormat="1" x14ac:dyDescent="0.25"/>
    <row r="602" s="20" customFormat="1" x14ac:dyDescent="0.25"/>
    <row r="603" s="20" customFormat="1" x14ac:dyDescent="0.25"/>
    <row r="604" s="20" customFormat="1" x14ac:dyDescent="0.25"/>
    <row r="605" s="20" customFormat="1" x14ac:dyDescent="0.25"/>
    <row r="606" s="20" customFormat="1" x14ac:dyDescent="0.25"/>
    <row r="607" s="20" customFormat="1" x14ac:dyDescent="0.25"/>
    <row r="608" s="20" customFormat="1" x14ac:dyDescent="0.25"/>
    <row r="609" s="20" customFormat="1" x14ac:dyDescent="0.25"/>
    <row r="610" s="20" customFormat="1" x14ac:dyDescent="0.25"/>
    <row r="611" s="20" customFormat="1" x14ac:dyDescent="0.25"/>
    <row r="612" s="20" customFormat="1" x14ac:dyDescent="0.25"/>
    <row r="613" s="20" customFormat="1" x14ac:dyDescent="0.25"/>
    <row r="614" s="20" customFormat="1" x14ac:dyDescent="0.25"/>
    <row r="615" s="20" customFormat="1" x14ac:dyDescent="0.25"/>
    <row r="616" s="20" customFormat="1" x14ac:dyDescent="0.25"/>
    <row r="617" s="20" customFormat="1" x14ac:dyDescent="0.25"/>
    <row r="618" s="20" customFormat="1" x14ac:dyDescent="0.25"/>
    <row r="619" s="20" customFormat="1" x14ac:dyDescent="0.25"/>
    <row r="620" s="20" customFormat="1" x14ac:dyDescent="0.25"/>
    <row r="621" s="20" customFormat="1" x14ac:dyDescent="0.25"/>
    <row r="622" s="20" customFormat="1" x14ac:dyDescent="0.25"/>
    <row r="623" s="20" customFormat="1" x14ac:dyDescent="0.25"/>
    <row r="624" s="20" customFormat="1" x14ac:dyDescent="0.25"/>
    <row r="625" s="20" customFormat="1" x14ac:dyDescent="0.25"/>
    <row r="626" s="20" customFormat="1" x14ac:dyDescent="0.25"/>
    <row r="627" s="20" customFormat="1" x14ac:dyDescent="0.25"/>
    <row r="628" s="20" customFormat="1" x14ac:dyDescent="0.25"/>
    <row r="629" s="20" customFormat="1" x14ac:dyDescent="0.25"/>
    <row r="630" s="20" customFormat="1" x14ac:dyDescent="0.25"/>
    <row r="631" s="20" customFormat="1" x14ac:dyDescent="0.25"/>
    <row r="632" s="20" customFormat="1" x14ac:dyDescent="0.25"/>
    <row r="633" s="20" customFormat="1" ht="14.25" customHeight="1" x14ac:dyDescent="0.25"/>
  </sheetData>
  <mergeCells count="6">
    <mergeCell ref="D2:K3"/>
    <mergeCell ref="D6:M6"/>
    <mergeCell ref="D8:L8"/>
    <mergeCell ref="D13:O13"/>
    <mergeCell ref="D14:M14"/>
    <mergeCell ref="D15:L15"/>
  </mergeCells>
  <hyperlinks>
    <hyperlink ref="D4" r:id="rId1" xr:uid="{508FB702-8858-41D3-9431-29A01EADDE8C}"/>
    <hyperlink ref="D8" r:id="rId2" display="https://libertystreeteconomics.newyorkfed.org/2022/05/refinance-boom-winds-down/" xr:uid="{6F75E8FA-8A50-4016-AF35-F467E3225111}"/>
    <hyperlink ref="D6:M6" r:id="rId3" display="Liberty Street Economics" xr:uid="{715A1B88-0ABD-4D5F-9222-5B21FF6021BA}"/>
    <hyperlink ref="D18" r:id="rId4" display="Terms of Use:" xr:uid="{635A1A10-F093-4FD9-B7D1-8A65E1493F1B}"/>
    <hyperlink ref="D17" r:id="rId5" xr:uid="{45E9F2FE-0274-4EAF-AB84-1B103233B0E1}"/>
    <hyperlink ref="D8:L8" r:id="rId6" display="How Fast Do Tariffs Pass Through into Consumer Prices?" xr:uid="{5581A1B0-911F-4B9F-A821-261085AE076A}"/>
  </hyperlinks>
  <pageMargins left="0.7" right="0.7" top="0.75" bottom="0.75" header="0.3" footer="0.3"/>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5"/>
  <sheetViews>
    <sheetView workbookViewId="0">
      <pane ySplit="6" topLeftCell="A7" activePane="bottomLeft" state="frozen"/>
      <selection pane="bottomLeft" sqref="A1:XFD5"/>
    </sheetView>
  </sheetViews>
  <sheetFormatPr defaultRowHeight="15" x14ac:dyDescent="0.25"/>
  <cols>
    <col min="1" max="1" width="11" customWidth="1"/>
    <col min="2" max="4" width="17" customWidth="1"/>
  </cols>
  <sheetData>
    <row r="1" spans="1:11" s="9" customFormat="1" x14ac:dyDescent="0.25"/>
    <row r="2" spans="1:11" s="9" customFormat="1" ht="15" customHeight="1" x14ac:dyDescent="0.25">
      <c r="D2" s="10" t="s">
        <v>175</v>
      </c>
      <c r="E2" s="10"/>
      <c r="F2" s="10"/>
      <c r="G2" s="10"/>
      <c r="H2" s="10"/>
      <c r="I2" s="10"/>
      <c r="J2" s="10"/>
      <c r="K2" s="10"/>
    </row>
    <row r="3" spans="1:11" s="9" customFormat="1" ht="15" customHeight="1" x14ac:dyDescent="0.25">
      <c r="D3" s="10"/>
      <c r="E3" s="10"/>
      <c r="F3" s="10"/>
      <c r="G3" s="10"/>
      <c r="H3" s="10"/>
      <c r="I3" s="10"/>
      <c r="J3" s="10"/>
      <c r="K3" s="10"/>
    </row>
    <row r="4" spans="1:11" s="9" customFormat="1" x14ac:dyDescent="0.25">
      <c r="D4" s="11" t="s">
        <v>176</v>
      </c>
    </row>
    <row r="5" spans="1:11" s="12" customFormat="1" x14ac:dyDescent="0.25"/>
    <row r="6" spans="1:11" ht="80.099999999999994" customHeight="1" x14ac:dyDescent="0.25">
      <c r="A6" s="1" t="s">
        <v>0</v>
      </c>
      <c r="B6" s="1" t="s">
        <v>1</v>
      </c>
      <c r="C6" s="1" t="s">
        <v>2</v>
      </c>
      <c r="D6" s="1" t="s">
        <v>3</v>
      </c>
    </row>
    <row r="7" spans="1:11" x14ac:dyDescent="0.25">
      <c r="A7" s="2" t="s">
        <v>4</v>
      </c>
      <c r="B7" s="3">
        <v>6.8514962196350098</v>
      </c>
      <c r="C7" s="3">
        <v>6.8514962196350098</v>
      </c>
      <c r="D7" s="2">
        <v>0</v>
      </c>
    </row>
    <row r="8" spans="1:11" x14ac:dyDescent="0.25">
      <c r="A8" s="2" t="s">
        <v>5</v>
      </c>
      <c r="B8" s="3">
        <v>7.6911678314208984</v>
      </c>
      <c r="C8" s="3">
        <v>7.6911678314208984</v>
      </c>
      <c r="D8" s="2">
        <v>0</v>
      </c>
    </row>
    <row r="9" spans="1:11" x14ac:dyDescent="0.25">
      <c r="A9" s="2" t="s">
        <v>6</v>
      </c>
      <c r="B9" s="3">
        <v>8.4240446090698242</v>
      </c>
      <c r="C9" s="3">
        <v>8.4240446090698242</v>
      </c>
      <c r="D9" s="2">
        <v>0</v>
      </c>
    </row>
    <row r="10" spans="1:11" x14ac:dyDescent="0.25">
      <c r="A10" s="2" t="s">
        <v>7</v>
      </c>
      <c r="B10" s="3">
        <v>8.5073881149291992</v>
      </c>
      <c r="C10" s="3">
        <v>8.5073881149291992</v>
      </c>
      <c r="D10" s="2">
        <v>0</v>
      </c>
    </row>
    <row r="11" spans="1:11" x14ac:dyDescent="0.25">
      <c r="A11" s="2" t="s">
        <v>8</v>
      </c>
      <c r="B11" s="3">
        <v>8.6715173721313477</v>
      </c>
      <c r="C11" s="3">
        <v>8.6715173721313477</v>
      </c>
      <c r="D11" s="2">
        <v>0</v>
      </c>
    </row>
    <row r="12" spans="1:11" x14ac:dyDescent="0.25">
      <c r="A12" s="2" t="s">
        <v>9</v>
      </c>
      <c r="B12" s="3">
        <v>9.0218143463134766</v>
      </c>
      <c r="C12" s="3">
        <v>9.0218143463134766</v>
      </c>
      <c r="D12" s="2">
        <v>0</v>
      </c>
    </row>
    <row r="13" spans="1:11" x14ac:dyDescent="0.25">
      <c r="A13" s="2" t="s">
        <v>10</v>
      </c>
      <c r="B13" s="3">
        <v>9.2441511154174805</v>
      </c>
      <c r="C13" s="3">
        <v>9.2441511154174805</v>
      </c>
      <c r="D13" s="2">
        <v>0</v>
      </c>
    </row>
    <row r="14" spans="1:11" x14ac:dyDescent="0.25">
      <c r="A14" s="2" t="s">
        <v>11</v>
      </c>
      <c r="B14" s="3">
        <v>9.3569173812866211</v>
      </c>
      <c r="C14" s="3">
        <v>9.3569173812866211</v>
      </c>
      <c r="D14" s="2">
        <v>0</v>
      </c>
    </row>
    <row r="15" spans="1:11" x14ac:dyDescent="0.25">
      <c r="A15" s="2" t="s">
        <v>12</v>
      </c>
      <c r="B15" s="3">
        <v>8.9973125457763672</v>
      </c>
      <c r="C15" s="3">
        <v>8.9973125457763672</v>
      </c>
      <c r="D15" s="2">
        <v>0</v>
      </c>
    </row>
    <row r="16" spans="1:11" x14ac:dyDescent="0.25">
      <c r="A16" s="2" t="s">
        <v>13</v>
      </c>
      <c r="B16" s="3">
        <v>8.3770627975463867</v>
      </c>
      <c r="C16" s="3">
        <v>8.3770627975463867</v>
      </c>
      <c r="D16" s="2">
        <v>0</v>
      </c>
    </row>
    <row r="17" spans="1:4" x14ac:dyDescent="0.25">
      <c r="A17" s="2" t="s">
        <v>14</v>
      </c>
      <c r="B17" s="3">
        <v>7.9346542358398438</v>
      </c>
      <c r="C17" s="3">
        <v>7.9346542358398438</v>
      </c>
      <c r="D17" s="2">
        <v>0</v>
      </c>
    </row>
    <row r="18" spans="1:4" x14ac:dyDescent="0.25">
      <c r="A18" s="2" t="s">
        <v>15</v>
      </c>
      <c r="B18" s="3">
        <v>7.338932991027832</v>
      </c>
      <c r="C18" s="3">
        <v>7.338932991027832</v>
      </c>
      <c r="D18" s="2">
        <v>0</v>
      </c>
    </row>
    <row r="19" spans="1:4" x14ac:dyDescent="0.25">
      <c r="A19" s="2" t="s">
        <v>16</v>
      </c>
      <c r="B19" s="3">
        <v>6.333280086517334</v>
      </c>
      <c r="C19" s="3">
        <v>6.333280086517334</v>
      </c>
      <c r="D19" s="2">
        <v>0</v>
      </c>
    </row>
    <row r="20" spans="1:4" x14ac:dyDescent="0.25">
      <c r="A20" s="2" t="s">
        <v>17</v>
      </c>
      <c r="B20" s="3">
        <v>6.0372920036315918</v>
      </c>
      <c r="C20" s="3">
        <v>6.0372920036315918</v>
      </c>
      <c r="D20" s="2">
        <v>0</v>
      </c>
    </row>
    <row r="21" spans="1:4" x14ac:dyDescent="0.25">
      <c r="A21" s="2" t="s">
        <v>18</v>
      </c>
      <c r="B21" s="3">
        <v>5.6731209754943848</v>
      </c>
      <c r="C21" s="3">
        <v>5.6731209754943848</v>
      </c>
      <c r="D21" s="2">
        <v>0</v>
      </c>
    </row>
    <row r="22" spans="1:4" x14ac:dyDescent="0.25">
      <c r="A22" s="2" t="s">
        <v>19</v>
      </c>
      <c r="B22" s="3">
        <v>5.1877789497375488</v>
      </c>
      <c r="C22" s="3">
        <v>5.1877789497375488</v>
      </c>
      <c r="D22" s="2">
        <v>0</v>
      </c>
    </row>
    <row r="23" spans="1:4" x14ac:dyDescent="0.25">
      <c r="A23" s="2" t="s">
        <v>20</v>
      </c>
      <c r="B23" s="3">
        <v>4.6564688682556152</v>
      </c>
      <c r="C23" s="3">
        <v>4.6564688682556152</v>
      </c>
      <c r="D23" s="2">
        <v>0</v>
      </c>
    </row>
    <row r="24" spans="1:4" x14ac:dyDescent="0.25">
      <c r="A24" s="2" t="s">
        <v>21</v>
      </c>
      <c r="B24" s="3">
        <v>3.8095660209655762</v>
      </c>
      <c r="C24" s="3">
        <v>3.8095660209655762</v>
      </c>
      <c r="D24" s="2">
        <v>0</v>
      </c>
    </row>
    <row r="25" spans="1:4" x14ac:dyDescent="0.25">
      <c r="A25" s="2" t="s">
        <v>22</v>
      </c>
      <c r="B25" s="3">
        <v>2.9820530414581299</v>
      </c>
      <c r="C25" s="3">
        <v>2.9820530414581299</v>
      </c>
      <c r="D25" s="2">
        <v>0</v>
      </c>
    </row>
    <row r="26" spans="1:4" x14ac:dyDescent="0.25">
      <c r="A26" s="2" t="s">
        <v>23</v>
      </c>
      <c r="B26" s="3">
        <v>2.4603888988494869</v>
      </c>
      <c r="C26" s="3">
        <v>2.4603888988494869</v>
      </c>
      <c r="D26" s="2">
        <v>0</v>
      </c>
    </row>
    <row r="27" spans="1:4" x14ac:dyDescent="0.25">
      <c r="A27" s="2" t="s">
        <v>24</v>
      </c>
      <c r="B27" s="3">
        <v>2.0795810222625728</v>
      </c>
      <c r="C27" s="3">
        <v>2.0795810222625728</v>
      </c>
      <c r="D27" s="2">
        <v>0</v>
      </c>
    </row>
    <row r="28" spans="1:4" x14ac:dyDescent="0.25">
      <c r="A28" s="2" t="s">
        <v>25</v>
      </c>
      <c r="B28" s="3">
        <v>1.904665946960449</v>
      </c>
      <c r="C28" s="3">
        <v>1.904665946960449</v>
      </c>
      <c r="D28" s="2">
        <v>0</v>
      </c>
    </row>
    <row r="29" spans="1:4" x14ac:dyDescent="0.25">
      <c r="A29" s="2" t="s">
        <v>26</v>
      </c>
      <c r="B29" s="3">
        <v>1.217679977416992</v>
      </c>
      <c r="C29" s="3">
        <v>1.217679977416992</v>
      </c>
      <c r="D29" s="2">
        <v>0</v>
      </c>
    </row>
    <row r="30" spans="1:4" x14ac:dyDescent="0.25">
      <c r="A30" s="2" t="s">
        <v>27</v>
      </c>
      <c r="B30" s="3">
        <v>0.87474179267883301</v>
      </c>
      <c r="C30" s="3">
        <v>0.87474179267883301</v>
      </c>
      <c r="D30" s="2">
        <v>0</v>
      </c>
    </row>
    <row r="31" spans="1:4" x14ac:dyDescent="0.25">
      <c r="A31" s="2" t="s">
        <v>28</v>
      </c>
      <c r="B31" s="3">
        <v>0.63436967134475708</v>
      </c>
      <c r="C31" s="3">
        <v>0.63436967134475708</v>
      </c>
      <c r="D31" s="2">
        <v>0</v>
      </c>
    </row>
    <row r="32" spans="1:4" x14ac:dyDescent="0.25">
      <c r="A32" s="2" t="s">
        <v>29</v>
      </c>
      <c r="B32" s="3">
        <v>0.38580420613288879</v>
      </c>
      <c r="C32" s="3">
        <v>0.38580420613288879</v>
      </c>
      <c r="D32" s="2">
        <v>0</v>
      </c>
    </row>
    <row r="33" spans="1:4" x14ac:dyDescent="0.25">
      <c r="A33" s="2" t="s">
        <v>30</v>
      </c>
      <c r="B33" s="3">
        <v>3.9710002020001411E-3</v>
      </c>
      <c r="C33" s="3">
        <v>3.9710002020001411E-3</v>
      </c>
      <c r="D33" s="2">
        <v>0</v>
      </c>
    </row>
    <row r="34" spans="1:4" x14ac:dyDescent="0.25">
      <c r="A34" s="2" t="s">
        <v>31</v>
      </c>
      <c r="B34" s="3">
        <v>-2.0481400191783908E-2</v>
      </c>
      <c r="C34" s="3">
        <v>-2.0481400191783908E-2</v>
      </c>
      <c r="D34" s="2">
        <v>0</v>
      </c>
    </row>
    <row r="35" spans="1:4" x14ac:dyDescent="0.25">
      <c r="A35" s="2" t="s">
        <v>32</v>
      </c>
      <c r="B35" s="3">
        <v>-0.23012660443782809</v>
      </c>
      <c r="C35" s="3">
        <v>-0.23012660443782809</v>
      </c>
      <c r="D35" s="2">
        <v>0</v>
      </c>
    </row>
    <row r="36" spans="1:4" x14ac:dyDescent="0.25">
      <c r="A36" s="2" t="s">
        <v>33</v>
      </c>
      <c r="B36" s="3">
        <v>-0.20815250277519229</v>
      </c>
      <c r="C36" s="3">
        <v>-0.20815250277519229</v>
      </c>
      <c r="D36" s="2">
        <v>0</v>
      </c>
    </row>
    <row r="37" spans="1:4" x14ac:dyDescent="0.25">
      <c r="A37" s="2" t="s">
        <v>34</v>
      </c>
      <c r="B37" s="3">
        <v>-0.29389360547065729</v>
      </c>
      <c r="C37" s="3">
        <v>-0.29389360547065729</v>
      </c>
      <c r="D37" s="2">
        <v>0</v>
      </c>
    </row>
    <row r="38" spans="1:4" x14ac:dyDescent="0.25">
      <c r="A38" s="2" t="s">
        <v>35</v>
      </c>
      <c r="B38" s="3">
        <v>-0.52266031503677368</v>
      </c>
      <c r="C38" s="3">
        <v>-0.52266031503677368</v>
      </c>
      <c r="D38" s="2">
        <v>0</v>
      </c>
    </row>
    <row r="39" spans="1:4" x14ac:dyDescent="0.25">
      <c r="A39" s="2" t="s">
        <v>36</v>
      </c>
      <c r="B39" s="3">
        <v>-0.41975611448287958</v>
      </c>
      <c r="C39" s="3">
        <v>-0.41975611448287958</v>
      </c>
      <c r="D39" s="2">
        <v>0</v>
      </c>
    </row>
    <row r="40" spans="1:4" x14ac:dyDescent="0.25">
      <c r="A40" s="2" t="s">
        <v>37</v>
      </c>
      <c r="B40" s="3">
        <v>-0.57762992382049561</v>
      </c>
      <c r="C40" s="3">
        <v>-0.57762992382049561</v>
      </c>
      <c r="D40" s="2">
        <v>0</v>
      </c>
    </row>
    <row r="41" spans="1:4" x14ac:dyDescent="0.25">
      <c r="A41" s="2" t="s">
        <v>38</v>
      </c>
      <c r="B41" s="3">
        <v>-0.17743159830570221</v>
      </c>
      <c r="C41" s="3">
        <v>-0.17743159830570221</v>
      </c>
      <c r="D41" s="2">
        <v>0</v>
      </c>
    </row>
    <row r="42" spans="1:4" x14ac:dyDescent="0.25">
      <c r="A42" s="2" t="s">
        <v>39</v>
      </c>
      <c r="B42" s="3">
        <v>-1.3649799861013889E-2</v>
      </c>
      <c r="C42" s="3">
        <v>-1.3649799861013889E-2</v>
      </c>
      <c r="D42" s="2">
        <v>0</v>
      </c>
    </row>
    <row r="43" spans="1:4" x14ac:dyDescent="0.25">
      <c r="A43" s="2" t="s">
        <v>40</v>
      </c>
      <c r="B43" s="3">
        <v>-1.896120049059391E-2</v>
      </c>
      <c r="C43" s="3">
        <v>-1.896120049059391E-2</v>
      </c>
      <c r="D43" s="2">
        <v>0</v>
      </c>
    </row>
    <row r="44" spans="1:4" x14ac:dyDescent="0.25">
      <c r="A44" s="2" t="s">
        <v>41</v>
      </c>
      <c r="B44" s="3">
        <v>-0.180206298828125</v>
      </c>
      <c r="C44" s="3">
        <v>-0.1803425997495651</v>
      </c>
      <c r="D44" s="3">
        <v>1.363000046694651E-4</v>
      </c>
    </row>
    <row r="45" spans="1:4" x14ac:dyDescent="0.25">
      <c r="A45" s="2" t="s">
        <v>42</v>
      </c>
      <c r="B45" s="3">
        <v>8.6615998297929764E-3</v>
      </c>
      <c r="C45" s="3">
        <v>-8.0528698861598969E-2</v>
      </c>
      <c r="D45" s="3">
        <v>8.9190296828746796E-2</v>
      </c>
    </row>
    <row r="46" spans="1:4" x14ac:dyDescent="0.25">
      <c r="A46" s="2" t="s">
        <v>43</v>
      </c>
      <c r="B46" s="3">
        <v>9.3698203563690186E-2</v>
      </c>
      <c r="C46" s="3">
        <v>-0.20983690023422241</v>
      </c>
      <c r="D46" s="3">
        <v>0.3035351037979126</v>
      </c>
    </row>
    <row r="47" spans="1:4" x14ac:dyDescent="0.25">
      <c r="A47" s="2" t="s">
        <v>44</v>
      </c>
      <c r="B47" s="3">
        <v>0.33964228630065918</v>
      </c>
      <c r="C47" s="3">
        <v>-0.49838829040527338</v>
      </c>
      <c r="D47" s="3">
        <v>0.83803057670593262</v>
      </c>
    </row>
    <row r="48" spans="1:4" x14ac:dyDescent="0.25">
      <c r="A48" s="2" t="s">
        <v>45</v>
      </c>
      <c r="B48" s="3">
        <v>0.70010519027709961</v>
      </c>
      <c r="C48" s="3">
        <v>-0.71576321125030518</v>
      </c>
      <c r="D48" s="3">
        <v>1.4158680438995359</v>
      </c>
    </row>
    <row r="49" spans="1:4" x14ac:dyDescent="0.25">
      <c r="A49" s="2" t="s">
        <v>46</v>
      </c>
      <c r="B49" s="3">
        <v>0.87933057546615601</v>
      </c>
      <c r="C49" s="3">
        <v>-0.95954388380050659</v>
      </c>
      <c r="D49" s="3">
        <v>1.838873982429504</v>
      </c>
    </row>
    <row r="50" spans="1:4" x14ac:dyDescent="0.25">
      <c r="A50" s="2" t="s">
        <v>47</v>
      </c>
      <c r="B50" s="3">
        <v>1.15828001499176</v>
      </c>
      <c r="C50" s="3">
        <v>-1.0194879770278931</v>
      </c>
      <c r="D50" s="3">
        <v>2.1777679920196529</v>
      </c>
    </row>
    <row r="51" spans="1:4" x14ac:dyDescent="0.25">
      <c r="A51" s="2" t="s">
        <v>48</v>
      </c>
      <c r="B51" s="3">
        <v>1.4519239664077761</v>
      </c>
      <c r="C51" s="3">
        <v>-1.0555369853973391</v>
      </c>
      <c r="D51" s="3">
        <v>2.5074610710144039</v>
      </c>
    </row>
    <row r="52" spans="1:4" x14ac:dyDescent="0.25">
      <c r="A52" s="2" t="s">
        <v>49</v>
      </c>
      <c r="B52" s="3">
        <v>1.241225957870483</v>
      </c>
      <c r="C52" s="3">
        <v>-1.542927026748657</v>
      </c>
      <c r="D52" s="3">
        <v>2.7841529846191411</v>
      </c>
    </row>
    <row r="53" spans="1:4" x14ac:dyDescent="0.25">
      <c r="A53" s="2" t="s">
        <v>50</v>
      </c>
      <c r="B53" s="3">
        <v>1.576774001121521</v>
      </c>
      <c r="C53" s="3">
        <v>-1.226608037948608</v>
      </c>
      <c r="D53" s="3">
        <v>2.8033819198608398</v>
      </c>
    </row>
    <row r="54" spans="1:4" x14ac:dyDescent="0.25">
      <c r="A54" s="2" t="s">
        <v>51</v>
      </c>
      <c r="B54" s="3">
        <v>1.7826130390167241</v>
      </c>
      <c r="C54" s="3">
        <v>-1.0443470478057859</v>
      </c>
      <c r="D54" s="3">
        <v>2.8269600868225102</v>
      </c>
    </row>
    <row r="55" spans="1:4" x14ac:dyDescent="0.25">
      <c r="A55" s="2" t="s">
        <v>52</v>
      </c>
      <c r="B55" s="3">
        <v>1.994972944259644</v>
      </c>
      <c r="C55" s="3">
        <v>-0.86126148700714111</v>
      </c>
      <c r="D55" s="3">
        <v>2.856234073638916</v>
      </c>
    </row>
  </sheetData>
  <mergeCells count="1">
    <mergeCell ref="D2:K3"/>
  </mergeCells>
  <hyperlinks>
    <hyperlink ref="D4" r:id="rId1" xr:uid="{EDCB6EDC-C44D-4908-95BC-951BA859040A}"/>
  </hyperlinks>
  <pageMargins left="0.75" right="0.75" top="1" bottom="1" header="0.5" footer="0.5"/>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9"/>
  <sheetViews>
    <sheetView workbookViewId="0">
      <pane ySplit="6" topLeftCell="A7" activePane="bottomLeft" state="frozen"/>
      <selection pane="bottomLeft" sqref="A1:XFD5"/>
    </sheetView>
  </sheetViews>
  <sheetFormatPr defaultRowHeight="15" x14ac:dyDescent="0.25"/>
  <cols>
    <col min="1" max="1" width="11" customWidth="1"/>
    <col min="2" max="6" width="17" customWidth="1"/>
  </cols>
  <sheetData>
    <row r="1" spans="1:11" s="9" customFormat="1" x14ac:dyDescent="0.25"/>
    <row r="2" spans="1:11" s="9" customFormat="1" ht="15" customHeight="1" x14ac:dyDescent="0.25">
      <c r="D2" s="10" t="s">
        <v>175</v>
      </c>
      <c r="E2" s="10"/>
      <c r="F2" s="10"/>
      <c r="G2" s="10"/>
      <c r="H2" s="10"/>
      <c r="I2" s="10"/>
      <c r="J2" s="10"/>
      <c r="K2" s="10"/>
    </row>
    <row r="3" spans="1:11" s="9" customFormat="1" ht="15" customHeight="1" x14ac:dyDescent="0.25">
      <c r="D3" s="10"/>
      <c r="E3" s="10"/>
      <c r="F3" s="10"/>
      <c r="G3" s="10"/>
      <c r="H3" s="10"/>
      <c r="I3" s="10"/>
      <c r="J3" s="10"/>
      <c r="K3" s="10"/>
    </row>
    <row r="4" spans="1:11" s="9" customFormat="1" x14ac:dyDescent="0.25">
      <c r="D4" s="11" t="s">
        <v>176</v>
      </c>
    </row>
    <row r="5" spans="1:11" s="12" customFormat="1" x14ac:dyDescent="0.25"/>
    <row r="6" spans="1:11" ht="80.099999999999994" customHeight="1" x14ac:dyDescent="0.25">
      <c r="A6" s="1" t="s">
        <v>0</v>
      </c>
      <c r="B6" s="1" t="s">
        <v>53</v>
      </c>
      <c r="C6" s="1" t="s">
        <v>54</v>
      </c>
      <c r="D6" s="1" t="s">
        <v>55</v>
      </c>
      <c r="E6" s="1" t="s">
        <v>56</v>
      </c>
      <c r="F6" s="1" t="s">
        <v>57</v>
      </c>
    </row>
    <row r="7" spans="1:11" x14ac:dyDescent="0.25">
      <c r="A7" s="2" t="s">
        <v>40</v>
      </c>
      <c r="B7" s="2">
        <v>0</v>
      </c>
      <c r="C7" s="2">
        <v>0</v>
      </c>
      <c r="D7" s="2">
        <v>0</v>
      </c>
      <c r="E7" s="2">
        <v>0</v>
      </c>
      <c r="F7" s="2">
        <v>0</v>
      </c>
    </row>
    <row r="8" spans="1:11" x14ac:dyDescent="0.25">
      <c r="A8" s="2" t="s">
        <v>41</v>
      </c>
      <c r="B8" s="3">
        <v>8.2767130536415541E-5</v>
      </c>
      <c r="C8" s="3">
        <v>3.3303522994073159E-6</v>
      </c>
      <c r="D8" s="3">
        <v>4.755163386939166E-5</v>
      </c>
      <c r="E8" s="3">
        <v>1.3364911670521451E-4</v>
      </c>
      <c r="F8" s="2">
        <v>0</v>
      </c>
    </row>
    <row r="9" spans="1:11" x14ac:dyDescent="0.25">
      <c r="A9" s="2" t="s">
        <v>42</v>
      </c>
      <c r="B9" s="3">
        <v>8.3695491921604429E-2</v>
      </c>
      <c r="C9" s="3">
        <v>8.9802929280455063E-4</v>
      </c>
      <c r="D9" s="3">
        <v>5.6880494682823917E-3</v>
      </c>
      <c r="E9" s="3">
        <v>9.0281570682691381E-2</v>
      </c>
      <c r="F9" s="2">
        <v>0</v>
      </c>
    </row>
    <row r="10" spans="1:11" x14ac:dyDescent="0.25">
      <c r="A10" s="2" t="s">
        <v>43</v>
      </c>
      <c r="B10" s="3">
        <v>0.28418709504286521</v>
      </c>
      <c r="C10" s="3">
        <v>3.023167015952032E-3</v>
      </c>
      <c r="D10" s="3">
        <v>2.4831737235846491E-2</v>
      </c>
      <c r="E10" s="3">
        <v>0.3120419992946637</v>
      </c>
      <c r="F10" s="2">
        <v>0</v>
      </c>
    </row>
    <row r="11" spans="1:11" x14ac:dyDescent="0.25">
      <c r="A11" s="2" t="s">
        <v>44</v>
      </c>
      <c r="B11" s="3">
        <v>0.78216084428189425</v>
      </c>
      <c r="C11" s="3">
        <v>1.183122125986364E-2</v>
      </c>
      <c r="D11" s="3">
        <v>6.3780809106944628E-2</v>
      </c>
      <c r="E11" s="3">
        <v>0.85777287464870255</v>
      </c>
      <c r="F11" s="2">
        <v>0</v>
      </c>
    </row>
    <row r="12" spans="1:11" x14ac:dyDescent="0.25">
      <c r="A12" s="2" t="s">
        <v>45</v>
      </c>
      <c r="B12" s="3">
        <v>1.3055890064077951</v>
      </c>
      <c r="C12" s="3">
        <v>2.390476766644891E-2</v>
      </c>
      <c r="D12" s="3">
        <v>0.1157464011868192</v>
      </c>
      <c r="E12" s="3">
        <v>1.4452401752610631</v>
      </c>
      <c r="F12" s="2">
        <v>0</v>
      </c>
    </row>
    <row r="13" spans="1:11" x14ac:dyDescent="0.25">
      <c r="A13" s="2" t="s">
        <v>46</v>
      </c>
      <c r="B13" s="3">
        <v>1.662603013945309</v>
      </c>
      <c r="C13" s="3">
        <v>4.46425597562502E-2</v>
      </c>
      <c r="D13" s="3">
        <v>0.17236740853661189</v>
      </c>
      <c r="E13" s="3">
        <v>1.879612982238172</v>
      </c>
      <c r="F13" s="2">
        <v>0</v>
      </c>
    </row>
    <row r="14" spans="1:11" x14ac:dyDescent="0.25">
      <c r="A14" s="2" t="s">
        <v>47</v>
      </c>
      <c r="B14" s="3">
        <v>1.9320701145834289</v>
      </c>
      <c r="C14" s="3">
        <v>6.6976004249606189E-2</v>
      </c>
      <c r="D14" s="3">
        <v>0.23132313380713829</v>
      </c>
      <c r="E14" s="3">
        <v>2.2303692526401728</v>
      </c>
      <c r="F14" s="2">
        <v>0</v>
      </c>
    </row>
    <row r="15" spans="1:11" x14ac:dyDescent="0.25">
      <c r="A15" s="2" t="s">
        <v>48</v>
      </c>
      <c r="B15" s="3">
        <v>2.1802540474230439</v>
      </c>
      <c r="C15" s="3">
        <v>8.9841245903366576E-2</v>
      </c>
      <c r="D15" s="3">
        <v>0.3008086621079496</v>
      </c>
      <c r="E15" s="3">
        <v>2.57090395543436</v>
      </c>
      <c r="F15" s="2">
        <v>0</v>
      </c>
    </row>
    <row r="16" spans="1:11" x14ac:dyDescent="0.25">
      <c r="A16" s="2" t="s">
        <v>58</v>
      </c>
      <c r="B16" s="3">
        <v>2.2612118109598018</v>
      </c>
      <c r="C16" s="3">
        <v>0.11039991525238541</v>
      </c>
      <c r="D16" s="3">
        <v>0.37722917849267651</v>
      </c>
      <c r="E16" s="3">
        <v>2.748840904704863</v>
      </c>
      <c r="F16" s="2">
        <v>0</v>
      </c>
    </row>
    <row r="17" spans="1:6" x14ac:dyDescent="0.25">
      <c r="A17" s="2" t="s">
        <v>49</v>
      </c>
      <c r="B17" s="3">
        <v>2.2708372150008169</v>
      </c>
      <c r="C17" s="3">
        <v>0.13239688266656399</v>
      </c>
      <c r="D17" s="3">
        <v>0.45480075871887271</v>
      </c>
      <c r="E17" s="3">
        <v>2.8580348563862539</v>
      </c>
      <c r="F17" s="2">
        <v>0</v>
      </c>
    </row>
    <row r="18" spans="1:6" x14ac:dyDescent="0.25">
      <c r="A18" s="2" t="s">
        <v>50</v>
      </c>
      <c r="B18" s="3">
        <v>2.199196403488068</v>
      </c>
      <c r="C18" s="3">
        <v>0.15512645008395479</v>
      </c>
      <c r="D18" s="3">
        <v>0.52359245706924862</v>
      </c>
      <c r="E18" s="3">
        <v>2.8779153106412712</v>
      </c>
      <c r="F18" s="2">
        <v>0</v>
      </c>
    </row>
    <row r="19" spans="1:6" x14ac:dyDescent="0.25">
      <c r="A19" s="2" t="s">
        <v>51</v>
      </c>
      <c r="B19" s="3">
        <v>2.1349424036210038</v>
      </c>
      <c r="C19" s="3">
        <v>0.181643179811487</v>
      </c>
      <c r="D19" s="3">
        <v>0.58459216587279905</v>
      </c>
      <c r="E19" s="3">
        <v>2.9011777493052899</v>
      </c>
      <c r="F19" s="2">
        <v>0</v>
      </c>
    </row>
    <row r="20" spans="1:6" x14ac:dyDescent="0.25">
      <c r="A20" s="2" t="s">
        <v>52</v>
      </c>
      <c r="B20" s="3">
        <v>2.0883937937004111</v>
      </c>
      <c r="C20" s="3">
        <v>0.2045943609272024</v>
      </c>
      <c r="D20" s="3">
        <v>0.63756275061299506</v>
      </c>
      <c r="E20" s="3">
        <v>2.930550905240608</v>
      </c>
      <c r="F20" s="2">
        <v>0</v>
      </c>
    </row>
    <row r="21" spans="1:6" x14ac:dyDescent="0.25">
      <c r="A21" s="2" t="s">
        <v>59</v>
      </c>
      <c r="B21" s="3">
        <v>1.9932454262371899</v>
      </c>
      <c r="C21" s="3">
        <v>0.22240952499490771</v>
      </c>
      <c r="D21" s="3">
        <v>0.67268713459230767</v>
      </c>
      <c r="E21" s="3">
        <v>2.8883420858244051</v>
      </c>
      <c r="F21" s="2">
        <v>1</v>
      </c>
    </row>
    <row r="22" spans="1:6" x14ac:dyDescent="0.25">
      <c r="A22" s="2" t="s">
        <v>60</v>
      </c>
      <c r="B22" s="3">
        <v>1.726909978935933</v>
      </c>
      <c r="C22" s="3">
        <v>0.2225784555762704</v>
      </c>
      <c r="D22" s="3">
        <v>0.67219406536888582</v>
      </c>
      <c r="E22" s="3">
        <v>2.6216824998810888</v>
      </c>
      <c r="F22" s="2">
        <v>1</v>
      </c>
    </row>
    <row r="23" spans="1:6" x14ac:dyDescent="0.25">
      <c r="A23" s="2" t="s">
        <v>61</v>
      </c>
      <c r="B23" s="3">
        <v>1.538972788276064</v>
      </c>
      <c r="C23" s="3">
        <v>0.21960687363621439</v>
      </c>
      <c r="D23" s="3">
        <v>0.66285977112866656</v>
      </c>
      <c r="E23" s="3">
        <v>2.4214394330409452</v>
      </c>
      <c r="F23" s="2">
        <v>1</v>
      </c>
    </row>
    <row r="24" spans="1:6" x14ac:dyDescent="0.25">
      <c r="A24" s="2" t="s">
        <v>62</v>
      </c>
      <c r="B24" s="3">
        <v>1.4568149949231819</v>
      </c>
      <c r="C24" s="3">
        <v>0.21359457926979261</v>
      </c>
      <c r="D24" s="3">
        <v>0.64928969169113659</v>
      </c>
      <c r="E24" s="3">
        <v>2.3196992658841111</v>
      </c>
      <c r="F24" s="2">
        <v>1</v>
      </c>
    </row>
    <row r="25" spans="1:6" x14ac:dyDescent="0.25">
      <c r="A25" s="2" t="s">
        <v>63</v>
      </c>
      <c r="B25" s="3">
        <v>1.3668264314468599</v>
      </c>
      <c r="C25" s="3">
        <v>0.20766158194807791</v>
      </c>
      <c r="D25" s="3">
        <v>0.63752979683050937</v>
      </c>
      <c r="E25" s="3">
        <v>2.2120178102254471</v>
      </c>
      <c r="F25" s="2">
        <v>1</v>
      </c>
    </row>
    <row r="26" spans="1:6" x14ac:dyDescent="0.25">
      <c r="A26" s="2" t="s">
        <v>64</v>
      </c>
      <c r="B26" s="3">
        <v>1.292326962489021</v>
      </c>
      <c r="C26" s="3">
        <v>0.1988588321711515</v>
      </c>
      <c r="D26" s="3">
        <v>0.61878066232543072</v>
      </c>
      <c r="E26" s="3">
        <v>2.1099664569856031</v>
      </c>
      <c r="F26" s="2">
        <v>1</v>
      </c>
    </row>
    <row r="27" spans="1:6" x14ac:dyDescent="0.25">
      <c r="A27" s="2" t="s">
        <v>65</v>
      </c>
      <c r="B27" s="3">
        <v>1.3440344381565339</v>
      </c>
      <c r="C27" s="3">
        <v>0.1896268822157299</v>
      </c>
      <c r="D27" s="3">
        <v>0.60261216711613164</v>
      </c>
      <c r="E27" s="3">
        <v>2.136273487488396</v>
      </c>
      <c r="F27" s="2">
        <v>1</v>
      </c>
    </row>
    <row r="28" spans="1:6" x14ac:dyDescent="0.25">
      <c r="A28" s="2" t="s">
        <v>66</v>
      </c>
      <c r="B28" s="3">
        <v>1.395252980187458</v>
      </c>
      <c r="C28" s="3">
        <v>0.18063376468128939</v>
      </c>
      <c r="D28" s="3">
        <v>0.58992777712399569</v>
      </c>
      <c r="E28" s="3">
        <v>2.1658145219927429</v>
      </c>
      <c r="F28" s="2">
        <v>1</v>
      </c>
    </row>
    <row r="29" spans="1:6" x14ac:dyDescent="0.25">
      <c r="A29" s="2" t="s">
        <v>67</v>
      </c>
      <c r="B29" s="3">
        <v>1.425973481070633</v>
      </c>
      <c r="C29" s="3">
        <v>0.1743695723328407</v>
      </c>
      <c r="D29" s="3">
        <v>0.58508169137531119</v>
      </c>
      <c r="E29" s="3">
        <v>2.185424744778786</v>
      </c>
      <c r="F29" s="2">
        <v>1</v>
      </c>
    </row>
    <row r="30" spans="1:6" x14ac:dyDescent="0.25">
      <c r="A30" s="2" t="s">
        <v>68</v>
      </c>
      <c r="B30" s="3">
        <v>1.439341026260595</v>
      </c>
      <c r="C30" s="3">
        <v>0.16792266977328271</v>
      </c>
      <c r="D30" s="3">
        <v>0.58771944416777955</v>
      </c>
      <c r="E30" s="3">
        <v>2.1949831402016571</v>
      </c>
      <c r="F30" s="2">
        <v>1</v>
      </c>
    </row>
    <row r="31" spans="1:6" x14ac:dyDescent="0.25">
      <c r="A31" s="2" t="s">
        <v>69</v>
      </c>
      <c r="B31" s="3">
        <v>1.453230480360159</v>
      </c>
      <c r="C31" s="3">
        <v>0.16153309873300961</v>
      </c>
      <c r="D31" s="3">
        <v>0.58885144898169517</v>
      </c>
      <c r="E31" s="3">
        <v>2.2036150280748639</v>
      </c>
      <c r="F31" s="2">
        <v>1</v>
      </c>
    </row>
    <row r="32" spans="1:6" x14ac:dyDescent="0.25">
      <c r="A32" s="2" t="s">
        <v>70</v>
      </c>
      <c r="B32" s="3">
        <v>1.4837664577506009</v>
      </c>
      <c r="C32" s="3">
        <v>0.1571040931531173</v>
      </c>
      <c r="D32" s="3">
        <v>0.59802665952370604</v>
      </c>
      <c r="E32" s="3">
        <v>2.238897210427425</v>
      </c>
      <c r="F32" s="2">
        <v>1</v>
      </c>
    </row>
    <row r="33" spans="1:6" x14ac:dyDescent="0.25">
      <c r="A33" s="2" t="s">
        <v>71</v>
      </c>
      <c r="B33" s="3">
        <v>1.5165056313447181</v>
      </c>
      <c r="C33" s="3">
        <v>0.15881464747864329</v>
      </c>
      <c r="D33" s="3">
        <v>0.62220909600526642</v>
      </c>
      <c r="E33" s="3">
        <v>2.2975293748286281</v>
      </c>
      <c r="F33" s="2">
        <v>1</v>
      </c>
    </row>
    <row r="34" spans="1:6" x14ac:dyDescent="0.25">
      <c r="A34" s="2" t="s">
        <v>72</v>
      </c>
      <c r="B34" s="3">
        <v>1.5314209712081159</v>
      </c>
      <c r="C34" s="3">
        <v>0.1609710996305217</v>
      </c>
      <c r="D34" s="3">
        <v>0.64119986346736191</v>
      </c>
      <c r="E34" s="3">
        <v>2.3335919343059999</v>
      </c>
      <c r="F34" s="2">
        <v>1</v>
      </c>
    </row>
    <row r="35" spans="1:6" x14ac:dyDescent="0.25">
      <c r="A35" s="2" t="s">
        <v>73</v>
      </c>
      <c r="B35" s="3">
        <v>1.549913193485569</v>
      </c>
      <c r="C35" s="3">
        <v>0.16322442307521981</v>
      </c>
      <c r="D35" s="3">
        <v>0.65748370086879304</v>
      </c>
      <c r="E35" s="3">
        <v>2.3706213174295812</v>
      </c>
      <c r="F35" s="2">
        <v>1</v>
      </c>
    </row>
    <row r="36" spans="1:6" x14ac:dyDescent="0.25">
      <c r="A36" s="2" t="s">
        <v>74</v>
      </c>
      <c r="B36" s="3">
        <v>1.5689862759703519</v>
      </c>
      <c r="C36" s="3">
        <v>0.16558646723785961</v>
      </c>
      <c r="D36" s="3">
        <v>0.67183430491370932</v>
      </c>
      <c r="E36" s="3">
        <v>2.40640704812192</v>
      </c>
      <c r="F36" s="2">
        <v>1</v>
      </c>
    </row>
    <row r="37" spans="1:6" x14ac:dyDescent="0.25">
      <c r="A37" s="2" t="s">
        <v>75</v>
      </c>
      <c r="B37" s="3">
        <v>1.5678321936489319</v>
      </c>
      <c r="C37" s="3">
        <v>0.1677544197654553</v>
      </c>
      <c r="D37" s="3">
        <v>0.6864828338806569</v>
      </c>
      <c r="E37" s="3">
        <v>2.4220694472950441</v>
      </c>
      <c r="F37" s="2">
        <v>1</v>
      </c>
    </row>
    <row r="38" spans="1:6" x14ac:dyDescent="0.25">
      <c r="A38" s="2" t="s">
        <v>76</v>
      </c>
      <c r="B38" s="3">
        <v>1.565514552820191</v>
      </c>
      <c r="C38" s="3">
        <v>0.1691731510176398</v>
      </c>
      <c r="D38" s="3">
        <v>0.69386713905507658</v>
      </c>
      <c r="E38" s="3">
        <v>2.428554842892908</v>
      </c>
      <c r="F38" s="2">
        <v>1</v>
      </c>
    </row>
    <row r="39" spans="1:6" x14ac:dyDescent="0.25">
      <c r="A39" s="2" t="s">
        <v>77</v>
      </c>
      <c r="B39" s="3">
        <v>1.5630141769653609</v>
      </c>
      <c r="C39" s="3">
        <v>0.17026879370054479</v>
      </c>
      <c r="D39" s="3">
        <v>0.6985050722247963</v>
      </c>
      <c r="E39" s="3">
        <v>2.4317880428907022</v>
      </c>
      <c r="F39" s="2">
        <v>1</v>
      </c>
    </row>
  </sheetData>
  <mergeCells count="1">
    <mergeCell ref="D2:K3"/>
  </mergeCells>
  <hyperlinks>
    <hyperlink ref="D4" r:id="rId1" xr:uid="{B3B831C7-348C-4F25-83FC-837692D7EDDC}"/>
  </hyperlinks>
  <pageMargins left="0.75" right="0.75" top="1" bottom="1" header="0.5" footer="0.5"/>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9"/>
  <sheetViews>
    <sheetView workbookViewId="0">
      <pane ySplit="6" topLeftCell="A7" activePane="bottomLeft" state="frozen"/>
      <selection pane="bottomLeft" sqref="A1:XFD5"/>
    </sheetView>
  </sheetViews>
  <sheetFormatPr defaultRowHeight="15" x14ac:dyDescent="0.25"/>
  <cols>
    <col min="1" max="1" width="11" customWidth="1"/>
    <col min="2" max="6" width="17" customWidth="1"/>
  </cols>
  <sheetData>
    <row r="1" spans="1:11" s="9" customFormat="1" x14ac:dyDescent="0.25"/>
    <row r="2" spans="1:11" s="9" customFormat="1" ht="15" customHeight="1" x14ac:dyDescent="0.25">
      <c r="D2" s="10" t="s">
        <v>175</v>
      </c>
      <c r="E2" s="10"/>
      <c r="F2" s="10"/>
      <c r="G2" s="10"/>
      <c r="H2" s="10"/>
      <c r="I2" s="10"/>
      <c r="J2" s="10"/>
      <c r="K2" s="10"/>
    </row>
    <row r="3" spans="1:11" s="9" customFormat="1" ht="15" customHeight="1" x14ac:dyDescent="0.25">
      <c r="D3" s="10"/>
      <c r="E3" s="10"/>
      <c r="F3" s="10"/>
      <c r="G3" s="10"/>
      <c r="H3" s="10"/>
      <c r="I3" s="10"/>
      <c r="J3" s="10"/>
      <c r="K3" s="10"/>
    </row>
    <row r="4" spans="1:11" s="9" customFormat="1" x14ac:dyDescent="0.25">
      <c r="D4" s="11" t="s">
        <v>176</v>
      </c>
    </row>
    <row r="5" spans="1:11" s="12" customFormat="1" x14ac:dyDescent="0.25"/>
    <row r="6" spans="1:11" ht="80.099999999999994" customHeight="1" x14ac:dyDescent="0.25">
      <c r="A6" s="1" t="s">
        <v>0</v>
      </c>
      <c r="B6" s="1" t="s">
        <v>78</v>
      </c>
      <c r="C6" s="1" t="s">
        <v>79</v>
      </c>
      <c r="D6" s="1" t="s">
        <v>80</v>
      </c>
      <c r="E6" s="1" t="s">
        <v>81</v>
      </c>
      <c r="F6" s="1" t="s">
        <v>57</v>
      </c>
    </row>
    <row r="7" spans="1:11" x14ac:dyDescent="0.25">
      <c r="A7" s="2" t="s">
        <v>40</v>
      </c>
      <c r="B7" s="2">
        <v>0</v>
      </c>
      <c r="C7" s="2">
        <v>0</v>
      </c>
      <c r="D7" s="2">
        <v>0</v>
      </c>
      <c r="E7" s="2">
        <v>0</v>
      </c>
      <c r="F7" s="2">
        <v>0</v>
      </c>
    </row>
    <row r="8" spans="1:11" x14ac:dyDescent="0.25">
      <c r="A8" s="2" t="s">
        <v>41</v>
      </c>
      <c r="B8" s="3">
        <v>8.2767075232869307E-5</v>
      </c>
      <c r="C8" s="3">
        <v>3.3303500741242702E-6</v>
      </c>
      <c r="D8" s="3">
        <v>4.7551602096223193E-5</v>
      </c>
      <c r="E8" s="3">
        <v>1.336490274032168E-4</v>
      </c>
      <c r="F8" s="2">
        <v>0</v>
      </c>
    </row>
    <row r="9" spans="1:11" x14ac:dyDescent="0.25">
      <c r="A9" s="2" t="s">
        <v>42</v>
      </c>
      <c r="B9" s="3">
        <v>8.3657733843269341E-2</v>
      </c>
      <c r="C9" s="3">
        <v>8.9762415915151366E-4</v>
      </c>
      <c r="D9" s="3">
        <v>5.6854833824339628E-3</v>
      </c>
      <c r="E9" s="3">
        <v>9.0240841384854817E-2</v>
      </c>
      <c r="F9" s="2">
        <v>0</v>
      </c>
    </row>
    <row r="10" spans="1:11" x14ac:dyDescent="0.25">
      <c r="A10" s="2" t="s">
        <v>43</v>
      </c>
      <c r="B10" s="3">
        <v>0.28374462372159659</v>
      </c>
      <c r="C10" s="3">
        <v>3.0184600298597832E-3</v>
      </c>
      <c r="D10" s="3">
        <v>2.479307491874698E-2</v>
      </c>
      <c r="E10" s="3">
        <v>0.31155615867020342</v>
      </c>
      <c r="F10" s="2">
        <v>0</v>
      </c>
    </row>
    <row r="11" spans="1:11" x14ac:dyDescent="0.25">
      <c r="A11" s="2" t="s">
        <v>44</v>
      </c>
      <c r="B11" s="3">
        <v>0.77882532306118679</v>
      </c>
      <c r="C11" s="3">
        <v>1.178076707276432E-2</v>
      </c>
      <c r="D11" s="3">
        <v>6.3508816148200406E-2</v>
      </c>
      <c r="E11" s="3">
        <v>0.85411490628215148</v>
      </c>
      <c r="F11" s="2">
        <v>0</v>
      </c>
    </row>
    <row r="12" spans="1:11" x14ac:dyDescent="0.25">
      <c r="A12" s="2" t="s">
        <v>45</v>
      </c>
      <c r="B12" s="3">
        <v>1.296244484238924</v>
      </c>
      <c r="C12" s="3">
        <v>2.3733673524031589E-2</v>
      </c>
      <c r="D12" s="3">
        <v>0.1149179668123347</v>
      </c>
      <c r="E12" s="3">
        <v>1.4348961245752909</v>
      </c>
      <c r="F12" s="2">
        <v>0</v>
      </c>
    </row>
    <row r="13" spans="1:11" x14ac:dyDescent="0.25">
      <c r="A13" s="2" t="s">
        <v>46</v>
      </c>
      <c r="B13" s="3">
        <v>1.6471708397703371</v>
      </c>
      <c r="C13" s="3">
        <v>4.4228190389662657E-2</v>
      </c>
      <c r="D13" s="3">
        <v>0.1707675053436582</v>
      </c>
      <c r="E13" s="3">
        <v>1.8621665355036581</v>
      </c>
      <c r="F13" s="2">
        <v>0</v>
      </c>
    </row>
    <row r="14" spans="1:11" x14ac:dyDescent="0.25">
      <c r="A14" s="2" t="s">
        <v>47</v>
      </c>
      <c r="B14" s="3">
        <v>1.91083907291114</v>
      </c>
      <c r="C14" s="3">
        <v>6.6240021467959875E-2</v>
      </c>
      <c r="D14" s="3">
        <v>0.22878118097812161</v>
      </c>
      <c r="E14" s="3">
        <v>2.205860275357221</v>
      </c>
      <c r="F14" s="2">
        <v>0</v>
      </c>
    </row>
    <row r="15" spans="1:11" x14ac:dyDescent="0.25">
      <c r="A15" s="2" t="s">
        <v>48</v>
      </c>
      <c r="B15" s="3">
        <v>2.1526992028846461</v>
      </c>
      <c r="C15" s="3">
        <v>8.8705799524111256E-2</v>
      </c>
      <c r="D15" s="3">
        <v>0.29700693270399098</v>
      </c>
      <c r="E15" s="3">
        <v>2.538411935112749</v>
      </c>
      <c r="F15" s="2">
        <v>0</v>
      </c>
    </row>
    <row r="16" spans="1:11" x14ac:dyDescent="0.25">
      <c r="A16" s="2" t="s">
        <v>58</v>
      </c>
      <c r="B16" s="3">
        <v>2.230691297515528</v>
      </c>
      <c r="C16" s="3">
        <v>0.10890980181790939</v>
      </c>
      <c r="D16" s="3">
        <v>0.37213755984910007</v>
      </c>
      <c r="E16" s="3">
        <v>2.711738659182537</v>
      </c>
      <c r="F16" s="2">
        <v>0</v>
      </c>
    </row>
    <row r="17" spans="1:6" x14ac:dyDescent="0.25">
      <c r="A17" s="2" t="s">
        <v>49</v>
      </c>
      <c r="B17" s="3">
        <v>2.238991898753754</v>
      </c>
      <c r="C17" s="3">
        <v>0.13054020153997761</v>
      </c>
      <c r="D17" s="3">
        <v>0.44842281410217688</v>
      </c>
      <c r="E17" s="3">
        <v>2.8179549143959091</v>
      </c>
      <c r="F17" s="2">
        <v>0</v>
      </c>
    </row>
    <row r="18" spans="1:6" x14ac:dyDescent="0.25">
      <c r="A18" s="2" t="s">
        <v>50</v>
      </c>
      <c r="B18" s="3">
        <v>2.168145242001982</v>
      </c>
      <c r="C18" s="3">
        <v>0.1529361698321863</v>
      </c>
      <c r="D18" s="3">
        <v>0.51619968673206229</v>
      </c>
      <c r="E18" s="3">
        <v>2.8372810985662311</v>
      </c>
      <c r="F18" s="2">
        <v>0</v>
      </c>
    </row>
    <row r="19" spans="1:6" x14ac:dyDescent="0.25">
      <c r="A19" s="2" t="s">
        <v>51</v>
      </c>
      <c r="B19" s="3">
        <v>2.1045594105877252</v>
      </c>
      <c r="C19" s="3">
        <v>0.17905816231527971</v>
      </c>
      <c r="D19" s="3">
        <v>0.57627266288625578</v>
      </c>
      <c r="E19" s="3">
        <v>2.859890235789261</v>
      </c>
      <c r="F19" s="2">
        <v>0</v>
      </c>
    </row>
    <row r="20" spans="1:6" x14ac:dyDescent="0.25">
      <c r="A20" s="2" t="s">
        <v>52</v>
      </c>
      <c r="B20" s="3">
        <v>2.0582953120721621</v>
      </c>
      <c r="C20" s="3">
        <v>0.2016504712078791</v>
      </c>
      <c r="D20" s="3">
        <v>0.62835174449874642</v>
      </c>
      <c r="E20" s="3">
        <v>2.8882975277787879</v>
      </c>
      <c r="F20" s="2">
        <v>0</v>
      </c>
    </row>
    <row r="21" spans="1:6" x14ac:dyDescent="0.25">
      <c r="A21" s="2" t="s">
        <v>59</v>
      </c>
      <c r="B21" s="3">
        <v>1.8813443723927989</v>
      </c>
      <c r="C21" s="3">
        <v>0.2183604658428327</v>
      </c>
      <c r="D21" s="3">
        <v>0.65747000109150677</v>
      </c>
      <c r="E21" s="3">
        <v>2.757174839327138</v>
      </c>
      <c r="F21" s="2">
        <v>1</v>
      </c>
    </row>
    <row r="22" spans="1:6" x14ac:dyDescent="0.25">
      <c r="A22" s="2" t="s">
        <v>60</v>
      </c>
      <c r="B22" s="3">
        <v>1.420916334757562</v>
      </c>
      <c r="C22" s="3">
        <v>0.21669235758510541</v>
      </c>
      <c r="D22" s="3">
        <v>0.63874063195216457</v>
      </c>
      <c r="E22" s="3">
        <v>2.2763493242948321</v>
      </c>
      <c r="F22" s="2">
        <v>1</v>
      </c>
    </row>
    <row r="23" spans="1:6" x14ac:dyDescent="0.25">
      <c r="A23" s="2" t="s">
        <v>61</v>
      </c>
      <c r="B23" s="3">
        <v>0.74181024496389458</v>
      </c>
      <c r="C23" s="3">
        <v>0.2052094393675292</v>
      </c>
      <c r="D23" s="3">
        <v>0.591452825974353</v>
      </c>
      <c r="E23" s="3">
        <v>1.538472510305777</v>
      </c>
      <c r="F23" s="2">
        <v>1</v>
      </c>
    </row>
    <row r="24" spans="1:6" x14ac:dyDescent="0.25">
      <c r="A24" s="2" t="s">
        <v>62</v>
      </c>
      <c r="B24" s="3">
        <v>0.14393048825071911</v>
      </c>
      <c r="C24" s="3">
        <v>0.1874211871794931</v>
      </c>
      <c r="D24" s="3">
        <v>0.52695541253079814</v>
      </c>
      <c r="E24" s="3">
        <v>0.85830708796101041</v>
      </c>
      <c r="F24" s="2">
        <v>1</v>
      </c>
    </row>
    <row r="25" spans="1:6" x14ac:dyDescent="0.25">
      <c r="A25" s="2" t="s">
        <v>63</v>
      </c>
      <c r="B25" s="3">
        <v>-0.29524233412467388</v>
      </c>
      <c r="C25" s="3">
        <v>0.16116995359113309</v>
      </c>
      <c r="D25" s="3">
        <v>0.459813441661655</v>
      </c>
      <c r="E25" s="3">
        <v>0.32574106112811407</v>
      </c>
      <c r="F25" s="2">
        <v>1</v>
      </c>
    </row>
    <row r="26" spans="1:6" x14ac:dyDescent="0.25">
      <c r="A26" s="2" t="s">
        <v>64</v>
      </c>
      <c r="B26" s="3">
        <v>-0.63195714812223058</v>
      </c>
      <c r="C26" s="3">
        <v>0.130549934503014</v>
      </c>
      <c r="D26" s="3">
        <v>0.38356184631024232</v>
      </c>
      <c r="E26" s="3">
        <v>-0.1178453673089743</v>
      </c>
      <c r="F26" s="2">
        <v>1</v>
      </c>
    </row>
    <row r="27" spans="1:6" x14ac:dyDescent="0.25">
      <c r="A27" s="2" t="s">
        <v>65</v>
      </c>
      <c r="B27" s="3">
        <v>-0.82281965382735356</v>
      </c>
      <c r="C27" s="3">
        <v>9.8924000316497201E-2</v>
      </c>
      <c r="D27" s="3">
        <v>0.29925873900010191</v>
      </c>
      <c r="E27" s="3">
        <v>-0.42463691451075453</v>
      </c>
      <c r="F27" s="2">
        <v>1</v>
      </c>
    </row>
    <row r="28" spans="1:6" x14ac:dyDescent="0.25">
      <c r="A28" s="2" t="s">
        <v>66</v>
      </c>
      <c r="B28" s="3">
        <v>-0.85033293699735446</v>
      </c>
      <c r="C28" s="3">
        <v>6.9795659349563138E-2</v>
      </c>
      <c r="D28" s="3">
        <v>0.21149261390304819</v>
      </c>
      <c r="E28" s="3">
        <v>-0.56904466374474305</v>
      </c>
      <c r="F28" s="2">
        <v>1</v>
      </c>
    </row>
    <row r="29" spans="1:6" x14ac:dyDescent="0.25">
      <c r="A29" s="2" t="s">
        <v>67</v>
      </c>
      <c r="B29" s="3">
        <v>-0.8283768445963402</v>
      </c>
      <c r="C29" s="3">
        <v>4.1951325816491893E-2</v>
      </c>
      <c r="D29" s="3">
        <v>0.13035726331289149</v>
      </c>
      <c r="E29" s="3">
        <v>-0.6560682554669568</v>
      </c>
      <c r="F29" s="2">
        <v>1</v>
      </c>
    </row>
    <row r="30" spans="1:6" x14ac:dyDescent="0.25">
      <c r="A30" s="2" t="s">
        <v>68</v>
      </c>
      <c r="B30" s="3">
        <v>-0.74437344610366574</v>
      </c>
      <c r="C30" s="3">
        <v>1.317009459931209E-2</v>
      </c>
      <c r="D30" s="3">
        <v>6.5162445827355087E-2</v>
      </c>
      <c r="E30" s="3">
        <v>-0.66604090567699858</v>
      </c>
      <c r="F30" s="2">
        <v>1</v>
      </c>
    </row>
    <row r="31" spans="1:6" x14ac:dyDescent="0.25">
      <c r="A31" s="2" t="s">
        <v>69</v>
      </c>
      <c r="B31" s="3">
        <v>-0.66710932749910778</v>
      </c>
      <c r="C31" s="3">
        <v>-1.9279125656359281E-2</v>
      </c>
      <c r="D31" s="3">
        <v>6.1845424262924054E-3</v>
      </c>
      <c r="E31" s="3">
        <v>-0.68020391072917463</v>
      </c>
      <c r="F31" s="2">
        <v>1</v>
      </c>
    </row>
    <row r="32" spans="1:6" x14ac:dyDescent="0.25">
      <c r="A32" s="2" t="s">
        <v>70</v>
      </c>
      <c r="B32" s="3">
        <v>-0.59097779353403435</v>
      </c>
      <c r="C32" s="3">
        <v>-4.6282590704862459E-2</v>
      </c>
      <c r="D32" s="3">
        <v>-3.6968962569881803E-2</v>
      </c>
      <c r="E32" s="3">
        <v>-0.67422934680877866</v>
      </c>
      <c r="F32" s="2">
        <v>1</v>
      </c>
    </row>
    <row r="33" spans="1:6" x14ac:dyDescent="0.25">
      <c r="A33" s="2" t="s">
        <v>71</v>
      </c>
      <c r="B33" s="3">
        <v>-0.4656552348186549</v>
      </c>
      <c r="C33" s="3">
        <v>-6.2240377762288378E-2</v>
      </c>
      <c r="D33" s="3">
        <v>-4.7986478714480141E-2</v>
      </c>
      <c r="E33" s="3">
        <v>-0.57588209129542345</v>
      </c>
      <c r="F33" s="2">
        <v>1</v>
      </c>
    </row>
    <row r="34" spans="1:6" x14ac:dyDescent="0.25">
      <c r="A34" s="2" t="s">
        <v>72</v>
      </c>
      <c r="B34" s="3">
        <v>-0.19083533544860959</v>
      </c>
      <c r="C34" s="3">
        <v>-6.0589204570937333E-2</v>
      </c>
      <c r="D34" s="3">
        <v>-2.9700945631630171E-2</v>
      </c>
      <c r="E34" s="3">
        <v>-0.28112548565117712</v>
      </c>
      <c r="F34" s="2">
        <v>1</v>
      </c>
    </row>
    <row r="35" spans="1:6" x14ac:dyDescent="0.25">
      <c r="A35" s="2" t="s">
        <v>73</v>
      </c>
      <c r="B35" s="3">
        <v>1.1191615412314389E-2</v>
      </c>
      <c r="C35" s="3">
        <v>-5.5670456845016668E-2</v>
      </c>
      <c r="D35" s="3">
        <v>-5.1501495234899108E-3</v>
      </c>
      <c r="E35" s="3">
        <v>-4.9628990956192193E-2</v>
      </c>
      <c r="F35" s="2">
        <v>1</v>
      </c>
    </row>
    <row r="36" spans="1:6" x14ac:dyDescent="0.25">
      <c r="A36" s="2" t="s">
        <v>74</v>
      </c>
      <c r="B36" s="3">
        <v>0.1102306984387373</v>
      </c>
      <c r="C36" s="3">
        <v>-4.7529339074408067E-2</v>
      </c>
      <c r="D36" s="3">
        <v>2.20047770277676E-2</v>
      </c>
      <c r="E36" s="3">
        <v>8.470613639209687E-2</v>
      </c>
      <c r="F36" s="2">
        <v>1</v>
      </c>
    </row>
    <row r="37" spans="1:6" x14ac:dyDescent="0.25">
      <c r="A37" s="2" t="s">
        <v>75</v>
      </c>
      <c r="B37" s="3">
        <v>0.19721781765128579</v>
      </c>
      <c r="C37" s="3">
        <v>-3.9643069139757382E-2</v>
      </c>
      <c r="D37" s="3">
        <v>4.7720189060540319E-2</v>
      </c>
      <c r="E37" s="3">
        <v>0.20529493757206871</v>
      </c>
      <c r="F37" s="2">
        <v>1</v>
      </c>
    </row>
    <row r="38" spans="1:6" x14ac:dyDescent="0.25">
      <c r="A38" s="2" t="s">
        <v>76</v>
      </c>
      <c r="B38" s="3">
        <v>0.26792521302557909</v>
      </c>
      <c r="C38" s="3">
        <v>-2.963837181657936E-2</v>
      </c>
      <c r="D38" s="3">
        <v>7.3232613929314794E-2</v>
      </c>
      <c r="E38" s="3">
        <v>0.31151945513831458</v>
      </c>
      <c r="F38" s="2">
        <v>1</v>
      </c>
    </row>
    <row r="39" spans="1:6" x14ac:dyDescent="0.25">
      <c r="A39" s="2" t="s">
        <v>77</v>
      </c>
      <c r="B39" s="3">
        <v>0.2144326208468792</v>
      </c>
      <c r="C39" s="3">
        <v>-1.9398331347356551E-2</v>
      </c>
      <c r="D39" s="3">
        <v>9.3881544919938831E-2</v>
      </c>
      <c r="E39" s="3">
        <v>0.28891583441946139</v>
      </c>
      <c r="F39" s="2">
        <v>1</v>
      </c>
    </row>
  </sheetData>
  <mergeCells count="1">
    <mergeCell ref="D2:K3"/>
  </mergeCells>
  <hyperlinks>
    <hyperlink ref="D4" r:id="rId1" xr:uid="{22CFBE47-0931-4B0C-A65E-A9AEF2BC848D}"/>
  </hyperlinks>
  <pageMargins left="0.75" right="0.75" top="1" bottom="1" header="0.5" footer="0.5"/>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8"/>
  <sheetViews>
    <sheetView workbookViewId="0">
      <pane ySplit="9" topLeftCell="A10" activePane="bottomLeft" state="frozen"/>
      <selection pane="bottomLeft" sqref="A1:XFD5"/>
    </sheetView>
  </sheetViews>
  <sheetFormatPr defaultRowHeight="15" x14ac:dyDescent="0.25"/>
  <cols>
    <col min="1" max="1" width="11" customWidth="1"/>
    <col min="2" max="2" width="10" customWidth="1"/>
    <col min="3" max="3" width="14" customWidth="1"/>
    <col min="4" max="4" width="18" customWidth="1"/>
    <col min="5" max="6" width="14" customWidth="1"/>
    <col min="7" max="7" width="10" customWidth="1"/>
  </cols>
  <sheetData>
    <row r="1" spans="1:11" s="9" customFormat="1" x14ac:dyDescent="0.25"/>
    <row r="2" spans="1:11" s="9" customFormat="1" ht="15" customHeight="1" x14ac:dyDescent="0.25">
      <c r="D2" s="10" t="s">
        <v>175</v>
      </c>
      <c r="E2" s="10"/>
      <c r="F2" s="10"/>
      <c r="G2" s="10"/>
      <c r="H2" s="10"/>
      <c r="I2" s="10"/>
      <c r="J2" s="10"/>
      <c r="K2" s="10"/>
    </row>
    <row r="3" spans="1:11" s="9" customFormat="1" ht="15" customHeight="1" x14ac:dyDescent="0.25">
      <c r="D3" s="10"/>
      <c r="E3" s="10"/>
      <c r="F3" s="10"/>
      <c r="G3" s="10"/>
      <c r="H3" s="10"/>
      <c r="I3" s="10"/>
      <c r="J3" s="10"/>
      <c r="K3" s="10"/>
    </row>
    <row r="4" spans="1:11" s="9" customFormat="1" x14ac:dyDescent="0.25">
      <c r="D4" s="11" t="s">
        <v>176</v>
      </c>
    </row>
    <row r="5" spans="1:11" s="12" customFormat="1" x14ac:dyDescent="0.25"/>
    <row r="6" spans="1:11" x14ac:dyDescent="0.25">
      <c r="A6" s="4" t="s">
        <v>82</v>
      </c>
    </row>
    <row r="7" spans="1:11" x14ac:dyDescent="0.25">
      <c r="A7" s="4" t="s">
        <v>83</v>
      </c>
    </row>
    <row r="9" spans="1:11" ht="45" customHeight="1" x14ac:dyDescent="0.25">
      <c r="A9" s="1" t="s">
        <v>0</v>
      </c>
      <c r="B9" s="1" t="s">
        <v>84</v>
      </c>
      <c r="C9" s="1" t="s">
        <v>85</v>
      </c>
      <c r="D9" s="1" t="s">
        <v>86</v>
      </c>
      <c r="E9" s="1" t="s">
        <v>87</v>
      </c>
      <c r="F9" s="1" t="s">
        <v>88</v>
      </c>
      <c r="G9" s="1" t="s">
        <v>89</v>
      </c>
    </row>
    <row r="10" spans="1:11" x14ac:dyDescent="0.25">
      <c r="A10" s="2" t="str">
        <f>'Chart 1 counterfactual'!A7</f>
        <v>Jan 2022</v>
      </c>
      <c r="B10" s="5">
        <f>DATE(VALUE(RIGHT(A10,4)),MATCH(LEFT(A10,3),{"Jan","Feb","Mar","Apr","May","Jun","Jul","Aug","Sep","Oct","Nov","Dec"},0),1)</f>
        <v>44562</v>
      </c>
      <c r="C10" s="3">
        <f>'Chart 1 counterfactual'!B7</f>
        <v>6.8514962196350098</v>
      </c>
      <c r="D10" s="3">
        <f>'Chart 1 counterfactual'!C7</f>
        <v>6.8514962196350098</v>
      </c>
      <c r="E10" s="3">
        <f t="shared" ref="E10:E41" si="0">MIN(C10,D10)</f>
        <v>6.8514962196350098</v>
      </c>
      <c r="F10" s="3">
        <f t="shared" ref="F10:F41" si="1">ABS(C10-D10)</f>
        <v>0</v>
      </c>
      <c r="G10" s="3">
        <v>0</v>
      </c>
    </row>
    <row r="11" spans="1:11" x14ac:dyDescent="0.25">
      <c r="A11" s="2" t="str">
        <f>'Chart 1 counterfactual'!A8</f>
        <v>Feb 2022</v>
      </c>
      <c r="B11" s="5">
        <f>DATE(VALUE(RIGHT(A11,4)),MATCH(LEFT(A11,3),{"Jan","Feb","Mar","Apr","May","Jun","Jul","Aug","Sep","Oct","Nov","Dec"},0),1)</f>
        <v>44593</v>
      </c>
      <c r="C11" s="3">
        <f>'Chart 1 counterfactual'!B8</f>
        <v>7.6911678314208984</v>
      </c>
      <c r="D11" s="3">
        <f>'Chart 1 counterfactual'!C8</f>
        <v>7.6911678314208984</v>
      </c>
      <c r="E11" s="3">
        <f t="shared" si="0"/>
        <v>7.6911678314208984</v>
      </c>
      <c r="F11" s="3">
        <f t="shared" si="1"/>
        <v>0</v>
      </c>
      <c r="G11" s="3">
        <v>0</v>
      </c>
    </row>
    <row r="12" spans="1:11" x14ac:dyDescent="0.25">
      <c r="A12" s="2" t="str">
        <f>'Chart 1 counterfactual'!A9</f>
        <v>Mar 2022</v>
      </c>
      <c r="B12" s="5">
        <f>DATE(VALUE(RIGHT(A12,4)),MATCH(LEFT(A12,3),{"Jan","Feb","Mar","Apr","May","Jun","Jul","Aug","Sep","Oct","Nov","Dec"},0),1)</f>
        <v>44621</v>
      </c>
      <c r="C12" s="3">
        <f>'Chart 1 counterfactual'!B9</f>
        <v>8.4240446090698242</v>
      </c>
      <c r="D12" s="3">
        <f>'Chart 1 counterfactual'!C9</f>
        <v>8.4240446090698242</v>
      </c>
      <c r="E12" s="3">
        <f t="shared" si="0"/>
        <v>8.4240446090698242</v>
      </c>
      <c r="F12" s="3">
        <f t="shared" si="1"/>
        <v>0</v>
      </c>
      <c r="G12" s="3">
        <v>0</v>
      </c>
    </row>
    <row r="13" spans="1:11" x14ac:dyDescent="0.25">
      <c r="A13" s="2" t="str">
        <f>'Chart 1 counterfactual'!A10</f>
        <v>Apr 2022</v>
      </c>
      <c r="B13" s="5">
        <f>DATE(VALUE(RIGHT(A13,4)),MATCH(LEFT(A13,3),{"Jan","Feb","Mar","Apr","May","Jun","Jul","Aug","Sep","Oct","Nov","Dec"},0),1)</f>
        <v>44652</v>
      </c>
      <c r="C13" s="3">
        <f>'Chart 1 counterfactual'!B10</f>
        <v>8.5073881149291992</v>
      </c>
      <c r="D13" s="3">
        <f>'Chart 1 counterfactual'!C10</f>
        <v>8.5073881149291992</v>
      </c>
      <c r="E13" s="3">
        <f t="shared" si="0"/>
        <v>8.5073881149291992</v>
      </c>
      <c r="F13" s="3">
        <f t="shared" si="1"/>
        <v>0</v>
      </c>
      <c r="G13" s="3">
        <v>0</v>
      </c>
    </row>
    <row r="14" spans="1:11" x14ac:dyDescent="0.25">
      <c r="A14" s="2" t="str">
        <f>'Chart 1 counterfactual'!A11</f>
        <v>May 2022</v>
      </c>
      <c r="B14" s="5">
        <f>DATE(VALUE(RIGHT(A14,4)),MATCH(LEFT(A14,3),{"Jan","Feb","Mar","Apr","May","Jun","Jul","Aug","Sep","Oct","Nov","Dec"},0),1)</f>
        <v>44682</v>
      </c>
      <c r="C14" s="3">
        <f>'Chart 1 counterfactual'!B11</f>
        <v>8.6715173721313477</v>
      </c>
      <c r="D14" s="3">
        <f>'Chart 1 counterfactual'!C11</f>
        <v>8.6715173721313477</v>
      </c>
      <c r="E14" s="3">
        <f t="shared" si="0"/>
        <v>8.6715173721313477</v>
      </c>
      <c r="F14" s="3">
        <f t="shared" si="1"/>
        <v>0</v>
      </c>
      <c r="G14" s="3">
        <v>0</v>
      </c>
    </row>
    <row r="15" spans="1:11" x14ac:dyDescent="0.25">
      <c r="A15" s="2" t="str">
        <f>'Chart 1 counterfactual'!A12</f>
        <v>Jun 2022</v>
      </c>
      <c r="B15" s="5">
        <f>DATE(VALUE(RIGHT(A15,4)),MATCH(LEFT(A15,3),{"Jan","Feb","Mar","Apr","May","Jun","Jul","Aug","Sep","Oct","Nov","Dec"},0),1)</f>
        <v>44713</v>
      </c>
      <c r="C15" s="3">
        <f>'Chart 1 counterfactual'!B12</f>
        <v>9.0218143463134766</v>
      </c>
      <c r="D15" s="3">
        <f>'Chart 1 counterfactual'!C12</f>
        <v>9.0218143463134766</v>
      </c>
      <c r="E15" s="3">
        <f t="shared" si="0"/>
        <v>9.0218143463134766</v>
      </c>
      <c r="F15" s="3">
        <f t="shared" si="1"/>
        <v>0</v>
      </c>
      <c r="G15" s="3">
        <v>0</v>
      </c>
    </row>
    <row r="16" spans="1:11" x14ac:dyDescent="0.25">
      <c r="A16" s="2" t="str">
        <f>'Chart 1 counterfactual'!A13</f>
        <v>Jul 2022</v>
      </c>
      <c r="B16" s="5">
        <f>DATE(VALUE(RIGHT(A16,4)),MATCH(LEFT(A16,3),{"Jan","Feb","Mar","Apr","May","Jun","Jul","Aug","Sep","Oct","Nov","Dec"},0),1)</f>
        <v>44743</v>
      </c>
      <c r="C16" s="3">
        <f>'Chart 1 counterfactual'!B13</f>
        <v>9.2441511154174805</v>
      </c>
      <c r="D16" s="3">
        <f>'Chart 1 counterfactual'!C13</f>
        <v>9.2441511154174805</v>
      </c>
      <c r="E16" s="3">
        <f t="shared" si="0"/>
        <v>9.2441511154174805</v>
      </c>
      <c r="F16" s="3">
        <f t="shared" si="1"/>
        <v>0</v>
      </c>
      <c r="G16" s="3">
        <v>0</v>
      </c>
    </row>
    <row r="17" spans="1:7" x14ac:dyDescent="0.25">
      <c r="A17" s="2" t="str">
        <f>'Chart 1 counterfactual'!A14</f>
        <v>Aug 2022</v>
      </c>
      <c r="B17" s="5">
        <f>DATE(VALUE(RIGHT(A17,4)),MATCH(LEFT(A17,3),{"Jan","Feb","Mar","Apr","May","Jun","Jul","Aug","Sep","Oct","Nov","Dec"},0),1)</f>
        <v>44774</v>
      </c>
      <c r="C17" s="3">
        <f>'Chart 1 counterfactual'!B14</f>
        <v>9.3569173812866211</v>
      </c>
      <c r="D17" s="3">
        <f>'Chart 1 counterfactual'!C14</f>
        <v>9.3569173812866211</v>
      </c>
      <c r="E17" s="3">
        <f t="shared" si="0"/>
        <v>9.3569173812866211</v>
      </c>
      <c r="F17" s="3">
        <f t="shared" si="1"/>
        <v>0</v>
      </c>
      <c r="G17" s="3">
        <v>0</v>
      </c>
    </row>
    <row r="18" spans="1:7" x14ac:dyDescent="0.25">
      <c r="A18" s="2" t="str">
        <f>'Chart 1 counterfactual'!A15</f>
        <v>Sep 2022</v>
      </c>
      <c r="B18" s="5">
        <f>DATE(VALUE(RIGHT(A18,4)),MATCH(LEFT(A18,3),{"Jan","Feb","Mar","Apr","May","Jun","Jul","Aug","Sep","Oct","Nov","Dec"},0),1)</f>
        <v>44805</v>
      </c>
      <c r="C18" s="3">
        <f>'Chart 1 counterfactual'!B15</f>
        <v>8.9973125457763672</v>
      </c>
      <c r="D18" s="3">
        <f>'Chart 1 counterfactual'!C15</f>
        <v>8.9973125457763672</v>
      </c>
      <c r="E18" s="3">
        <f t="shared" si="0"/>
        <v>8.9973125457763672</v>
      </c>
      <c r="F18" s="3">
        <f t="shared" si="1"/>
        <v>0</v>
      </c>
      <c r="G18" s="3">
        <v>0</v>
      </c>
    </row>
    <row r="19" spans="1:7" x14ac:dyDescent="0.25">
      <c r="A19" s="2" t="str">
        <f>'Chart 1 counterfactual'!A16</f>
        <v>Oct 2022</v>
      </c>
      <c r="B19" s="5">
        <f>DATE(VALUE(RIGHT(A19,4)),MATCH(LEFT(A19,3),{"Jan","Feb","Mar","Apr","May","Jun","Jul","Aug","Sep","Oct","Nov","Dec"},0),1)</f>
        <v>44835</v>
      </c>
      <c r="C19" s="3">
        <f>'Chart 1 counterfactual'!B16</f>
        <v>8.3770627975463867</v>
      </c>
      <c r="D19" s="3">
        <f>'Chart 1 counterfactual'!C16</f>
        <v>8.3770627975463867</v>
      </c>
      <c r="E19" s="3">
        <f t="shared" si="0"/>
        <v>8.3770627975463867</v>
      </c>
      <c r="F19" s="3">
        <f t="shared" si="1"/>
        <v>0</v>
      </c>
      <c r="G19" s="3">
        <v>0</v>
      </c>
    </row>
    <row r="20" spans="1:7" x14ac:dyDescent="0.25">
      <c r="A20" s="2" t="str">
        <f>'Chart 1 counterfactual'!A17</f>
        <v>Nov 2022</v>
      </c>
      <c r="B20" s="5">
        <f>DATE(VALUE(RIGHT(A20,4)),MATCH(LEFT(A20,3),{"Jan","Feb","Mar","Apr","May","Jun","Jul","Aug","Sep","Oct","Nov","Dec"},0),1)</f>
        <v>44866</v>
      </c>
      <c r="C20" s="3">
        <f>'Chart 1 counterfactual'!B17</f>
        <v>7.9346542358398438</v>
      </c>
      <c r="D20" s="3">
        <f>'Chart 1 counterfactual'!C17</f>
        <v>7.9346542358398438</v>
      </c>
      <c r="E20" s="3">
        <f t="shared" si="0"/>
        <v>7.9346542358398438</v>
      </c>
      <c r="F20" s="3">
        <f t="shared" si="1"/>
        <v>0</v>
      </c>
      <c r="G20" s="3">
        <v>0</v>
      </c>
    </row>
    <row r="21" spans="1:7" x14ac:dyDescent="0.25">
      <c r="A21" s="2" t="str">
        <f>'Chart 1 counterfactual'!A18</f>
        <v>Dec 2022</v>
      </c>
      <c r="B21" s="5">
        <f>DATE(VALUE(RIGHT(A21,4)),MATCH(LEFT(A21,3),{"Jan","Feb","Mar","Apr","May","Jun","Jul","Aug","Sep","Oct","Nov","Dec"},0),1)</f>
        <v>44896</v>
      </c>
      <c r="C21" s="3">
        <f>'Chart 1 counterfactual'!B18</f>
        <v>7.338932991027832</v>
      </c>
      <c r="D21" s="3">
        <f>'Chart 1 counterfactual'!C18</f>
        <v>7.338932991027832</v>
      </c>
      <c r="E21" s="3">
        <f t="shared" si="0"/>
        <v>7.338932991027832</v>
      </c>
      <c r="F21" s="3">
        <f t="shared" si="1"/>
        <v>0</v>
      </c>
      <c r="G21" s="3">
        <v>0</v>
      </c>
    </row>
    <row r="22" spans="1:7" x14ac:dyDescent="0.25">
      <c r="A22" s="2" t="str">
        <f>'Chart 1 counterfactual'!A19</f>
        <v>Jan 2023</v>
      </c>
      <c r="B22" s="5">
        <f>DATE(VALUE(RIGHT(A22,4)),MATCH(LEFT(A22,3),{"Jan","Feb","Mar","Apr","May","Jun","Jul","Aug","Sep","Oct","Nov","Dec"},0),1)</f>
        <v>44927</v>
      </c>
      <c r="C22" s="3">
        <f>'Chart 1 counterfactual'!B19</f>
        <v>6.333280086517334</v>
      </c>
      <c r="D22" s="3">
        <f>'Chart 1 counterfactual'!C19</f>
        <v>6.333280086517334</v>
      </c>
      <c r="E22" s="3">
        <f t="shared" si="0"/>
        <v>6.333280086517334</v>
      </c>
      <c r="F22" s="3">
        <f t="shared" si="1"/>
        <v>0</v>
      </c>
      <c r="G22" s="3">
        <v>0</v>
      </c>
    </row>
    <row r="23" spans="1:7" x14ac:dyDescent="0.25">
      <c r="A23" s="2" t="str">
        <f>'Chart 1 counterfactual'!A20</f>
        <v>Feb 2023</v>
      </c>
      <c r="B23" s="5">
        <f>DATE(VALUE(RIGHT(A23,4)),MATCH(LEFT(A23,3),{"Jan","Feb","Mar","Apr","May","Jun","Jul","Aug","Sep","Oct","Nov","Dec"},0),1)</f>
        <v>44958</v>
      </c>
      <c r="C23" s="3">
        <f>'Chart 1 counterfactual'!B20</f>
        <v>6.0372920036315918</v>
      </c>
      <c r="D23" s="3">
        <f>'Chart 1 counterfactual'!C20</f>
        <v>6.0372920036315918</v>
      </c>
      <c r="E23" s="3">
        <f t="shared" si="0"/>
        <v>6.0372920036315918</v>
      </c>
      <c r="F23" s="3">
        <f t="shared" si="1"/>
        <v>0</v>
      </c>
      <c r="G23" s="3">
        <v>0</v>
      </c>
    </row>
    <row r="24" spans="1:7" x14ac:dyDescent="0.25">
      <c r="A24" s="2" t="str">
        <f>'Chart 1 counterfactual'!A21</f>
        <v>Mar 2023</v>
      </c>
      <c r="B24" s="5">
        <f>DATE(VALUE(RIGHT(A24,4)),MATCH(LEFT(A24,3),{"Jan","Feb","Mar","Apr","May","Jun","Jul","Aug","Sep","Oct","Nov","Dec"},0),1)</f>
        <v>44986</v>
      </c>
      <c r="C24" s="3">
        <f>'Chart 1 counterfactual'!B21</f>
        <v>5.6731209754943848</v>
      </c>
      <c r="D24" s="3">
        <f>'Chart 1 counterfactual'!C21</f>
        <v>5.6731209754943848</v>
      </c>
      <c r="E24" s="3">
        <f t="shared" si="0"/>
        <v>5.6731209754943848</v>
      </c>
      <c r="F24" s="3">
        <f t="shared" si="1"/>
        <v>0</v>
      </c>
      <c r="G24" s="3">
        <v>0</v>
      </c>
    </row>
    <row r="25" spans="1:7" x14ac:dyDescent="0.25">
      <c r="A25" s="2" t="str">
        <f>'Chart 1 counterfactual'!A22</f>
        <v>Apr 2023</v>
      </c>
      <c r="B25" s="5">
        <f>DATE(VALUE(RIGHT(A25,4)),MATCH(LEFT(A25,3),{"Jan","Feb","Mar","Apr","May","Jun","Jul","Aug","Sep","Oct","Nov","Dec"},0),1)</f>
        <v>45017</v>
      </c>
      <c r="C25" s="3">
        <f>'Chart 1 counterfactual'!B22</f>
        <v>5.1877789497375488</v>
      </c>
      <c r="D25" s="3">
        <f>'Chart 1 counterfactual'!C22</f>
        <v>5.1877789497375488</v>
      </c>
      <c r="E25" s="3">
        <f t="shared" si="0"/>
        <v>5.1877789497375488</v>
      </c>
      <c r="F25" s="3">
        <f t="shared" si="1"/>
        <v>0</v>
      </c>
      <c r="G25" s="3">
        <v>0</v>
      </c>
    </row>
    <row r="26" spans="1:7" x14ac:dyDescent="0.25">
      <c r="A26" s="2" t="str">
        <f>'Chart 1 counterfactual'!A23</f>
        <v>May 2023</v>
      </c>
      <c r="B26" s="5">
        <f>DATE(VALUE(RIGHT(A26,4)),MATCH(LEFT(A26,3),{"Jan","Feb","Mar","Apr","May","Jun","Jul","Aug","Sep","Oct","Nov","Dec"},0),1)</f>
        <v>45047</v>
      </c>
      <c r="C26" s="3">
        <f>'Chart 1 counterfactual'!B23</f>
        <v>4.6564688682556152</v>
      </c>
      <c r="D26" s="3">
        <f>'Chart 1 counterfactual'!C23</f>
        <v>4.6564688682556152</v>
      </c>
      <c r="E26" s="3">
        <f t="shared" si="0"/>
        <v>4.6564688682556152</v>
      </c>
      <c r="F26" s="3">
        <f t="shared" si="1"/>
        <v>0</v>
      </c>
      <c r="G26" s="3">
        <v>0</v>
      </c>
    </row>
    <row r="27" spans="1:7" x14ac:dyDescent="0.25">
      <c r="A27" s="2" t="str">
        <f>'Chart 1 counterfactual'!A24</f>
        <v>Jun 2023</v>
      </c>
      <c r="B27" s="5">
        <f>DATE(VALUE(RIGHT(A27,4)),MATCH(LEFT(A27,3),{"Jan","Feb","Mar","Apr","May","Jun","Jul","Aug","Sep","Oct","Nov","Dec"},0),1)</f>
        <v>45078</v>
      </c>
      <c r="C27" s="3">
        <f>'Chart 1 counterfactual'!B24</f>
        <v>3.8095660209655762</v>
      </c>
      <c r="D27" s="3">
        <f>'Chart 1 counterfactual'!C24</f>
        <v>3.8095660209655762</v>
      </c>
      <c r="E27" s="3">
        <f t="shared" si="0"/>
        <v>3.8095660209655762</v>
      </c>
      <c r="F27" s="3">
        <f t="shared" si="1"/>
        <v>0</v>
      </c>
      <c r="G27" s="3">
        <v>0</v>
      </c>
    </row>
    <row r="28" spans="1:7" x14ac:dyDescent="0.25">
      <c r="A28" s="2" t="str">
        <f>'Chart 1 counterfactual'!A25</f>
        <v>Jul 2023</v>
      </c>
      <c r="B28" s="5">
        <f>DATE(VALUE(RIGHT(A28,4)),MATCH(LEFT(A28,3),{"Jan","Feb","Mar","Apr","May","Jun","Jul","Aug","Sep","Oct","Nov","Dec"},0),1)</f>
        <v>45108</v>
      </c>
      <c r="C28" s="3">
        <f>'Chart 1 counterfactual'!B25</f>
        <v>2.9820530414581299</v>
      </c>
      <c r="D28" s="3">
        <f>'Chart 1 counterfactual'!C25</f>
        <v>2.9820530414581299</v>
      </c>
      <c r="E28" s="3">
        <f t="shared" si="0"/>
        <v>2.9820530414581299</v>
      </c>
      <c r="F28" s="3">
        <f t="shared" si="1"/>
        <v>0</v>
      </c>
      <c r="G28" s="3">
        <v>0</v>
      </c>
    </row>
    <row r="29" spans="1:7" x14ac:dyDescent="0.25">
      <c r="A29" s="2" t="str">
        <f>'Chart 1 counterfactual'!A26</f>
        <v>Aug 2023</v>
      </c>
      <c r="B29" s="5">
        <f>DATE(VALUE(RIGHT(A29,4)),MATCH(LEFT(A29,3),{"Jan","Feb","Mar","Apr","May","Jun","Jul","Aug","Sep","Oct","Nov","Dec"},0),1)</f>
        <v>45139</v>
      </c>
      <c r="C29" s="3">
        <f>'Chart 1 counterfactual'!B26</f>
        <v>2.4603888988494869</v>
      </c>
      <c r="D29" s="3">
        <f>'Chart 1 counterfactual'!C26</f>
        <v>2.4603888988494869</v>
      </c>
      <c r="E29" s="3">
        <f t="shared" si="0"/>
        <v>2.4603888988494869</v>
      </c>
      <c r="F29" s="3">
        <f t="shared" si="1"/>
        <v>0</v>
      </c>
      <c r="G29" s="3">
        <v>0</v>
      </c>
    </row>
    <row r="30" spans="1:7" x14ac:dyDescent="0.25">
      <c r="A30" s="2" t="str">
        <f>'Chart 1 counterfactual'!A27</f>
        <v>Sep 2023</v>
      </c>
      <c r="B30" s="5">
        <f>DATE(VALUE(RIGHT(A30,4)),MATCH(LEFT(A30,3),{"Jan","Feb","Mar","Apr","May","Jun","Jul","Aug","Sep","Oct","Nov","Dec"},0),1)</f>
        <v>45170</v>
      </c>
      <c r="C30" s="3">
        <f>'Chart 1 counterfactual'!B27</f>
        <v>2.0795810222625728</v>
      </c>
      <c r="D30" s="3">
        <f>'Chart 1 counterfactual'!C27</f>
        <v>2.0795810222625728</v>
      </c>
      <c r="E30" s="3">
        <f t="shared" si="0"/>
        <v>2.0795810222625728</v>
      </c>
      <c r="F30" s="3">
        <f t="shared" si="1"/>
        <v>0</v>
      </c>
      <c r="G30" s="3">
        <v>0</v>
      </c>
    </row>
    <row r="31" spans="1:7" x14ac:dyDescent="0.25">
      <c r="A31" s="2" t="str">
        <f>'Chart 1 counterfactual'!A28</f>
        <v>Oct 2023</v>
      </c>
      <c r="B31" s="5">
        <f>DATE(VALUE(RIGHT(A31,4)),MATCH(LEFT(A31,3),{"Jan","Feb","Mar","Apr","May","Jun","Jul","Aug","Sep","Oct","Nov","Dec"},0),1)</f>
        <v>45200</v>
      </c>
      <c r="C31" s="3">
        <f>'Chart 1 counterfactual'!B28</f>
        <v>1.904665946960449</v>
      </c>
      <c r="D31" s="3">
        <f>'Chart 1 counterfactual'!C28</f>
        <v>1.904665946960449</v>
      </c>
      <c r="E31" s="3">
        <f t="shared" si="0"/>
        <v>1.904665946960449</v>
      </c>
      <c r="F31" s="3">
        <f t="shared" si="1"/>
        <v>0</v>
      </c>
      <c r="G31" s="3">
        <v>0</v>
      </c>
    </row>
    <row r="32" spans="1:7" x14ac:dyDescent="0.25">
      <c r="A32" s="2" t="str">
        <f>'Chart 1 counterfactual'!A29</f>
        <v>Nov 2023</v>
      </c>
      <c r="B32" s="5">
        <f>DATE(VALUE(RIGHT(A32,4)),MATCH(LEFT(A32,3),{"Jan","Feb","Mar","Apr","May","Jun","Jul","Aug","Sep","Oct","Nov","Dec"},0),1)</f>
        <v>45231</v>
      </c>
      <c r="C32" s="3">
        <f>'Chart 1 counterfactual'!B29</f>
        <v>1.217679977416992</v>
      </c>
      <c r="D32" s="3">
        <f>'Chart 1 counterfactual'!C29</f>
        <v>1.217679977416992</v>
      </c>
      <c r="E32" s="3">
        <f t="shared" si="0"/>
        <v>1.217679977416992</v>
      </c>
      <c r="F32" s="3">
        <f t="shared" si="1"/>
        <v>0</v>
      </c>
      <c r="G32" s="3">
        <v>0</v>
      </c>
    </row>
    <row r="33" spans="1:7" x14ac:dyDescent="0.25">
      <c r="A33" s="2" t="str">
        <f>'Chart 1 counterfactual'!A30</f>
        <v>Dec 2023</v>
      </c>
      <c r="B33" s="5">
        <f>DATE(VALUE(RIGHT(A33,4)),MATCH(LEFT(A33,3),{"Jan","Feb","Mar","Apr","May","Jun","Jul","Aug","Sep","Oct","Nov","Dec"},0),1)</f>
        <v>45261</v>
      </c>
      <c r="C33" s="3">
        <f>'Chart 1 counterfactual'!B30</f>
        <v>0.87474179267883301</v>
      </c>
      <c r="D33" s="3">
        <f>'Chart 1 counterfactual'!C30</f>
        <v>0.87474179267883301</v>
      </c>
      <c r="E33" s="3">
        <f t="shared" si="0"/>
        <v>0.87474179267883301</v>
      </c>
      <c r="F33" s="3">
        <f t="shared" si="1"/>
        <v>0</v>
      </c>
      <c r="G33" s="3">
        <v>0</v>
      </c>
    </row>
    <row r="34" spans="1:7" x14ac:dyDescent="0.25">
      <c r="A34" s="2" t="str">
        <f>'Chart 1 counterfactual'!A31</f>
        <v>Jan 2024</v>
      </c>
      <c r="B34" s="5">
        <f>DATE(VALUE(RIGHT(A34,4)),MATCH(LEFT(A34,3),{"Jan","Feb","Mar","Apr","May","Jun","Jul","Aug","Sep","Oct","Nov","Dec"},0),1)</f>
        <v>45292</v>
      </c>
      <c r="C34" s="3">
        <f>'Chart 1 counterfactual'!B31</f>
        <v>0.63436967134475708</v>
      </c>
      <c r="D34" s="3">
        <f>'Chart 1 counterfactual'!C31</f>
        <v>0.63436967134475708</v>
      </c>
      <c r="E34" s="3">
        <f t="shared" si="0"/>
        <v>0.63436967134475708</v>
      </c>
      <c r="F34" s="3">
        <f t="shared" si="1"/>
        <v>0</v>
      </c>
      <c r="G34" s="3">
        <v>0</v>
      </c>
    </row>
    <row r="35" spans="1:7" x14ac:dyDescent="0.25">
      <c r="A35" s="2" t="str">
        <f>'Chart 1 counterfactual'!A32</f>
        <v>Feb 2024</v>
      </c>
      <c r="B35" s="5">
        <f>DATE(VALUE(RIGHT(A35,4)),MATCH(LEFT(A35,3),{"Jan","Feb","Mar","Apr","May","Jun","Jul","Aug","Sep","Oct","Nov","Dec"},0),1)</f>
        <v>45323</v>
      </c>
      <c r="C35" s="3">
        <f>'Chart 1 counterfactual'!B32</f>
        <v>0.38580420613288879</v>
      </c>
      <c r="D35" s="3">
        <f>'Chart 1 counterfactual'!C32</f>
        <v>0.38580420613288879</v>
      </c>
      <c r="E35" s="3">
        <f t="shared" si="0"/>
        <v>0.38580420613288879</v>
      </c>
      <c r="F35" s="3">
        <f t="shared" si="1"/>
        <v>0</v>
      </c>
      <c r="G35" s="3">
        <v>0</v>
      </c>
    </row>
    <row r="36" spans="1:7" x14ac:dyDescent="0.25">
      <c r="A36" s="2" t="str">
        <f>'Chart 1 counterfactual'!A33</f>
        <v>Mar 2024</v>
      </c>
      <c r="B36" s="5">
        <f>DATE(VALUE(RIGHT(A36,4)),MATCH(LEFT(A36,3),{"Jan","Feb","Mar","Apr","May","Jun","Jul","Aug","Sep","Oct","Nov","Dec"},0),1)</f>
        <v>45352</v>
      </c>
      <c r="C36" s="3">
        <f>'Chart 1 counterfactual'!B33</f>
        <v>3.9710002020001411E-3</v>
      </c>
      <c r="D36" s="3">
        <f>'Chart 1 counterfactual'!C33</f>
        <v>3.9710002020001411E-3</v>
      </c>
      <c r="E36" s="3">
        <f t="shared" si="0"/>
        <v>3.9710002020001411E-3</v>
      </c>
      <c r="F36" s="3">
        <f t="shared" si="1"/>
        <v>0</v>
      </c>
      <c r="G36" s="3">
        <v>0</v>
      </c>
    </row>
    <row r="37" spans="1:7" x14ac:dyDescent="0.25">
      <c r="A37" s="2" t="str">
        <f>'Chart 1 counterfactual'!A34</f>
        <v>Apr 2024</v>
      </c>
      <c r="B37" s="5">
        <f>DATE(VALUE(RIGHT(A37,4)),MATCH(LEFT(A37,3),{"Jan","Feb","Mar","Apr","May","Jun","Jul","Aug","Sep","Oct","Nov","Dec"},0),1)</f>
        <v>45383</v>
      </c>
      <c r="C37" s="3">
        <f>'Chart 1 counterfactual'!B34</f>
        <v>-2.0481400191783908E-2</v>
      </c>
      <c r="D37" s="3">
        <f>'Chart 1 counterfactual'!C34</f>
        <v>-2.0481400191783908E-2</v>
      </c>
      <c r="E37" s="3">
        <f t="shared" si="0"/>
        <v>-2.0481400191783908E-2</v>
      </c>
      <c r="F37" s="3">
        <f t="shared" si="1"/>
        <v>0</v>
      </c>
      <c r="G37" s="3">
        <v>0</v>
      </c>
    </row>
    <row r="38" spans="1:7" x14ac:dyDescent="0.25">
      <c r="A38" s="2" t="str">
        <f>'Chart 1 counterfactual'!A35</f>
        <v>May 2024</v>
      </c>
      <c r="B38" s="5">
        <f>DATE(VALUE(RIGHT(A38,4)),MATCH(LEFT(A38,3),{"Jan","Feb","Mar","Apr","May","Jun","Jul","Aug","Sep","Oct","Nov","Dec"},0),1)</f>
        <v>45413</v>
      </c>
      <c r="C38" s="3">
        <f>'Chart 1 counterfactual'!B35</f>
        <v>-0.23012660443782809</v>
      </c>
      <c r="D38" s="3">
        <f>'Chart 1 counterfactual'!C35</f>
        <v>-0.23012660443782809</v>
      </c>
      <c r="E38" s="3">
        <f t="shared" si="0"/>
        <v>-0.23012660443782809</v>
      </c>
      <c r="F38" s="3">
        <f t="shared" si="1"/>
        <v>0</v>
      </c>
      <c r="G38" s="3">
        <v>0</v>
      </c>
    </row>
    <row r="39" spans="1:7" x14ac:dyDescent="0.25">
      <c r="A39" s="2" t="str">
        <f>'Chart 1 counterfactual'!A36</f>
        <v>Jun 2024</v>
      </c>
      <c r="B39" s="5">
        <f>DATE(VALUE(RIGHT(A39,4)),MATCH(LEFT(A39,3),{"Jan","Feb","Mar","Apr","May","Jun","Jul","Aug","Sep","Oct","Nov","Dec"},0),1)</f>
        <v>45444</v>
      </c>
      <c r="C39" s="3">
        <f>'Chart 1 counterfactual'!B36</f>
        <v>-0.20815250277519229</v>
      </c>
      <c r="D39" s="3">
        <f>'Chart 1 counterfactual'!C36</f>
        <v>-0.20815250277519229</v>
      </c>
      <c r="E39" s="3">
        <f t="shared" si="0"/>
        <v>-0.20815250277519229</v>
      </c>
      <c r="F39" s="3">
        <f t="shared" si="1"/>
        <v>0</v>
      </c>
      <c r="G39" s="3">
        <v>0</v>
      </c>
    </row>
    <row r="40" spans="1:7" x14ac:dyDescent="0.25">
      <c r="A40" s="2" t="str">
        <f>'Chart 1 counterfactual'!A37</f>
        <v>Jul 2024</v>
      </c>
      <c r="B40" s="5">
        <f>DATE(VALUE(RIGHT(A40,4)),MATCH(LEFT(A40,3),{"Jan","Feb","Mar","Apr","May","Jun","Jul","Aug","Sep","Oct","Nov","Dec"},0),1)</f>
        <v>45474</v>
      </c>
      <c r="C40" s="3">
        <f>'Chart 1 counterfactual'!B37</f>
        <v>-0.29389360547065729</v>
      </c>
      <c r="D40" s="3">
        <f>'Chart 1 counterfactual'!C37</f>
        <v>-0.29389360547065729</v>
      </c>
      <c r="E40" s="3">
        <f t="shared" si="0"/>
        <v>-0.29389360547065729</v>
      </c>
      <c r="F40" s="3">
        <f t="shared" si="1"/>
        <v>0</v>
      </c>
      <c r="G40" s="3">
        <v>0</v>
      </c>
    </row>
    <row r="41" spans="1:7" x14ac:dyDescent="0.25">
      <c r="A41" s="2" t="str">
        <f>'Chart 1 counterfactual'!A38</f>
        <v>Aug 2024</v>
      </c>
      <c r="B41" s="5">
        <f>DATE(VALUE(RIGHT(A41,4)),MATCH(LEFT(A41,3),{"Jan","Feb","Mar","Apr","May","Jun","Jul","Aug","Sep","Oct","Nov","Dec"},0),1)</f>
        <v>45505</v>
      </c>
      <c r="C41" s="3">
        <f>'Chart 1 counterfactual'!B38</f>
        <v>-0.52266031503677368</v>
      </c>
      <c r="D41" s="3">
        <f>'Chart 1 counterfactual'!C38</f>
        <v>-0.52266031503677368</v>
      </c>
      <c r="E41" s="3">
        <f t="shared" si="0"/>
        <v>-0.52266031503677368</v>
      </c>
      <c r="F41" s="3">
        <f t="shared" si="1"/>
        <v>0</v>
      </c>
      <c r="G41" s="3">
        <v>0</v>
      </c>
    </row>
    <row r="42" spans="1:7" x14ac:dyDescent="0.25">
      <c r="A42" s="2" t="str">
        <f>'Chart 1 counterfactual'!A39</f>
        <v>Sep 2024</v>
      </c>
      <c r="B42" s="5">
        <f>DATE(VALUE(RIGHT(A42,4)),MATCH(LEFT(A42,3),{"Jan","Feb","Mar","Apr","May","Jun","Jul","Aug","Sep","Oct","Nov","Dec"},0),1)</f>
        <v>45536</v>
      </c>
      <c r="C42" s="3">
        <f>'Chart 1 counterfactual'!B39</f>
        <v>-0.41975611448287958</v>
      </c>
      <c r="D42" s="3">
        <f>'Chart 1 counterfactual'!C39</f>
        <v>-0.41975611448287958</v>
      </c>
      <c r="E42" s="3">
        <f t="shared" ref="E42:E73" si="2">MIN(C42,D42)</f>
        <v>-0.41975611448287958</v>
      </c>
      <c r="F42" s="3">
        <f t="shared" ref="F42:F58" si="3">ABS(C42-D42)</f>
        <v>0</v>
      </c>
      <c r="G42" s="3">
        <v>0</v>
      </c>
    </row>
    <row r="43" spans="1:7" x14ac:dyDescent="0.25">
      <c r="A43" s="2" t="str">
        <f>'Chart 1 counterfactual'!A40</f>
        <v>Oct 2024</v>
      </c>
      <c r="B43" s="5">
        <f>DATE(VALUE(RIGHT(A43,4)),MATCH(LEFT(A43,3),{"Jan","Feb","Mar","Apr","May","Jun","Jul","Aug","Sep","Oct","Nov","Dec"},0),1)</f>
        <v>45566</v>
      </c>
      <c r="C43" s="3">
        <f>'Chart 1 counterfactual'!B40</f>
        <v>-0.57762992382049561</v>
      </c>
      <c r="D43" s="3">
        <f>'Chart 1 counterfactual'!C40</f>
        <v>-0.57762992382049561</v>
      </c>
      <c r="E43" s="3">
        <f t="shared" si="2"/>
        <v>-0.57762992382049561</v>
      </c>
      <c r="F43" s="3">
        <f t="shared" si="3"/>
        <v>0</v>
      </c>
      <c r="G43" s="3">
        <v>0</v>
      </c>
    </row>
    <row r="44" spans="1:7" x14ac:dyDescent="0.25">
      <c r="A44" s="2" t="str">
        <f>'Chart 1 counterfactual'!A41</f>
        <v>Nov 2024</v>
      </c>
      <c r="B44" s="5">
        <f>DATE(VALUE(RIGHT(A44,4)),MATCH(LEFT(A44,3),{"Jan","Feb","Mar","Apr","May","Jun","Jul","Aug","Sep","Oct","Nov","Dec"},0),1)</f>
        <v>45597</v>
      </c>
      <c r="C44" s="3">
        <f>'Chart 1 counterfactual'!B41</f>
        <v>-0.17743159830570221</v>
      </c>
      <c r="D44" s="3">
        <f>'Chart 1 counterfactual'!C41</f>
        <v>-0.17743159830570221</v>
      </c>
      <c r="E44" s="3">
        <f t="shared" si="2"/>
        <v>-0.17743159830570221</v>
      </c>
      <c r="F44" s="3">
        <f t="shared" si="3"/>
        <v>0</v>
      </c>
      <c r="G44" s="3">
        <v>0</v>
      </c>
    </row>
    <row r="45" spans="1:7" x14ac:dyDescent="0.25">
      <c r="A45" s="2" t="str">
        <f>'Chart 1 counterfactual'!A42</f>
        <v>Dec 2024</v>
      </c>
      <c r="B45" s="5">
        <f>DATE(VALUE(RIGHT(A45,4)),MATCH(LEFT(A45,3),{"Jan","Feb","Mar","Apr","May","Jun","Jul","Aug","Sep","Oct","Nov","Dec"},0),1)</f>
        <v>45627</v>
      </c>
      <c r="C45" s="3">
        <f>'Chart 1 counterfactual'!B42</f>
        <v>-1.3649799861013889E-2</v>
      </c>
      <c r="D45" s="3">
        <f>'Chart 1 counterfactual'!C42</f>
        <v>-1.3649799861013889E-2</v>
      </c>
      <c r="E45" s="3">
        <f t="shared" si="2"/>
        <v>-1.3649799861013889E-2</v>
      </c>
      <c r="F45" s="3">
        <f t="shared" si="3"/>
        <v>0</v>
      </c>
      <c r="G45" s="3">
        <v>0</v>
      </c>
    </row>
    <row r="46" spans="1:7" x14ac:dyDescent="0.25">
      <c r="A46" s="2" t="str">
        <f>'Chart 1 counterfactual'!A43</f>
        <v>Jan 2025</v>
      </c>
      <c r="B46" s="5">
        <f>DATE(VALUE(RIGHT(A46,4)),MATCH(LEFT(A46,3),{"Jan","Feb","Mar","Apr","May","Jun","Jul","Aug","Sep","Oct","Nov","Dec"},0),1)</f>
        <v>45658</v>
      </c>
      <c r="C46" s="3">
        <f>'Chart 1 counterfactual'!B43</f>
        <v>-1.896120049059391E-2</v>
      </c>
      <c r="D46" s="3">
        <f>'Chart 1 counterfactual'!C43</f>
        <v>-1.896120049059391E-2</v>
      </c>
      <c r="E46" s="3">
        <f t="shared" si="2"/>
        <v>-1.896120049059391E-2</v>
      </c>
      <c r="F46" s="3">
        <f t="shared" si="3"/>
        <v>0</v>
      </c>
      <c r="G46" s="3">
        <v>0</v>
      </c>
    </row>
    <row r="47" spans="1:7" x14ac:dyDescent="0.25">
      <c r="A47" s="2" t="str">
        <f>'Chart 1 counterfactual'!A44</f>
        <v>Feb 2025</v>
      </c>
      <c r="B47" s="5">
        <f>DATE(VALUE(RIGHT(A47,4)),MATCH(LEFT(A47,3),{"Jan","Feb","Mar","Apr","May","Jun","Jul","Aug","Sep","Oct","Nov","Dec"},0),1)</f>
        <v>45689</v>
      </c>
      <c r="C47" s="3">
        <f>'Chart 1 counterfactual'!B44</f>
        <v>-0.180206298828125</v>
      </c>
      <c r="D47" s="3">
        <f>'Chart 1 counterfactual'!C44</f>
        <v>-0.1803425997495651</v>
      </c>
      <c r="E47" s="3">
        <f t="shared" si="2"/>
        <v>-0.1803425997495651</v>
      </c>
      <c r="F47" s="3">
        <f t="shared" si="3"/>
        <v>1.3630092144009676E-4</v>
      </c>
      <c r="G47" s="3">
        <v>0</v>
      </c>
    </row>
    <row r="48" spans="1:7" x14ac:dyDescent="0.25">
      <c r="A48" s="2" t="str">
        <f>'Chart 1 counterfactual'!A45</f>
        <v>Mar 2025</v>
      </c>
      <c r="B48" s="5">
        <f>DATE(VALUE(RIGHT(A48,4)),MATCH(LEFT(A48,3),{"Jan","Feb","Mar","Apr","May","Jun","Jul","Aug","Sep","Oct","Nov","Dec"},0),1)</f>
        <v>45717</v>
      </c>
      <c r="C48" s="3">
        <f>'Chart 1 counterfactual'!B45</f>
        <v>8.6615998297929764E-3</v>
      </c>
      <c r="D48" s="3">
        <f>'Chart 1 counterfactual'!C45</f>
        <v>-8.0528698861598969E-2</v>
      </c>
      <c r="E48" s="3">
        <f t="shared" si="2"/>
        <v>-8.0528698861598969E-2</v>
      </c>
      <c r="F48" s="3">
        <f t="shared" si="3"/>
        <v>8.9190298691391945E-2</v>
      </c>
      <c r="G48" s="3">
        <v>0</v>
      </c>
    </row>
    <row r="49" spans="1:7" x14ac:dyDescent="0.25">
      <c r="A49" s="2" t="str">
        <f>'Chart 1 counterfactual'!A46</f>
        <v>Apr 2025</v>
      </c>
      <c r="B49" s="5">
        <f>DATE(VALUE(RIGHT(A49,4)),MATCH(LEFT(A49,3),{"Jan","Feb","Mar","Apr","May","Jun","Jul","Aug","Sep","Oct","Nov","Dec"},0),1)</f>
        <v>45748</v>
      </c>
      <c r="C49" s="3">
        <f>'Chart 1 counterfactual'!B46</f>
        <v>9.3698203563690186E-2</v>
      </c>
      <c r="D49" s="3">
        <f>'Chart 1 counterfactual'!C46</f>
        <v>-0.20983690023422241</v>
      </c>
      <c r="E49" s="3">
        <f t="shared" si="2"/>
        <v>-0.20983690023422241</v>
      </c>
      <c r="F49" s="3">
        <f t="shared" si="3"/>
        <v>0.3035351037979126</v>
      </c>
      <c r="G49" s="3">
        <v>0</v>
      </c>
    </row>
    <row r="50" spans="1:7" x14ac:dyDescent="0.25">
      <c r="A50" s="2" t="str">
        <f>'Chart 1 counterfactual'!A47</f>
        <v>May 2025</v>
      </c>
      <c r="B50" s="5">
        <f>DATE(VALUE(RIGHT(A50,4)),MATCH(LEFT(A50,3),{"Jan","Feb","Mar","Apr","May","Jun","Jul","Aug","Sep","Oct","Nov","Dec"},0),1)</f>
        <v>45778</v>
      </c>
      <c r="C50" s="3">
        <f>'Chart 1 counterfactual'!B47</f>
        <v>0.33964228630065918</v>
      </c>
      <c r="D50" s="3">
        <f>'Chart 1 counterfactual'!C47</f>
        <v>-0.49838829040527338</v>
      </c>
      <c r="E50" s="3">
        <f t="shared" si="2"/>
        <v>-0.49838829040527338</v>
      </c>
      <c r="F50" s="3">
        <f t="shared" si="3"/>
        <v>0.83803057670593262</v>
      </c>
      <c r="G50" s="3">
        <v>0</v>
      </c>
    </row>
    <row r="51" spans="1:7" x14ac:dyDescent="0.25">
      <c r="A51" s="2" t="str">
        <f>'Chart 1 counterfactual'!A48</f>
        <v>Jun 2025</v>
      </c>
      <c r="B51" s="5">
        <f>DATE(VALUE(RIGHT(A51,4)),MATCH(LEFT(A51,3),{"Jan","Feb","Mar","Apr","May","Jun","Jul","Aug","Sep","Oct","Nov","Dec"},0),1)</f>
        <v>45809</v>
      </c>
      <c r="C51" s="3">
        <f>'Chart 1 counterfactual'!B48</f>
        <v>0.70010519027709961</v>
      </c>
      <c r="D51" s="3">
        <f>'Chart 1 counterfactual'!C48</f>
        <v>-0.71576321125030518</v>
      </c>
      <c r="E51" s="3">
        <f t="shared" si="2"/>
        <v>-0.71576321125030518</v>
      </c>
      <c r="F51" s="3">
        <f t="shared" si="3"/>
        <v>1.4158684015274048</v>
      </c>
      <c r="G51" s="3">
        <v>0</v>
      </c>
    </row>
    <row r="52" spans="1:7" x14ac:dyDescent="0.25">
      <c r="A52" s="2" t="str">
        <f>'Chart 1 counterfactual'!A49</f>
        <v>Jul 2025</v>
      </c>
      <c r="B52" s="5">
        <f>DATE(VALUE(RIGHT(A52,4)),MATCH(LEFT(A52,3),{"Jan","Feb","Mar","Apr","May","Jun","Jul","Aug","Sep","Oct","Nov","Dec"},0),1)</f>
        <v>45839</v>
      </c>
      <c r="C52" s="3">
        <f>'Chart 1 counterfactual'!B49</f>
        <v>0.87933057546615601</v>
      </c>
      <c r="D52" s="3">
        <f>'Chart 1 counterfactual'!C49</f>
        <v>-0.95954388380050659</v>
      </c>
      <c r="E52" s="3">
        <f t="shared" si="2"/>
        <v>-0.95954388380050659</v>
      </c>
      <c r="F52" s="3">
        <f t="shared" si="3"/>
        <v>1.8388744592666626</v>
      </c>
      <c r="G52" s="3">
        <v>0</v>
      </c>
    </row>
    <row r="53" spans="1:7" x14ac:dyDescent="0.25">
      <c r="A53" s="2" t="str">
        <f>'Chart 1 counterfactual'!A50</f>
        <v>Aug 2025</v>
      </c>
      <c r="B53" s="5">
        <f>DATE(VALUE(RIGHT(A53,4)),MATCH(LEFT(A53,3),{"Jan","Feb","Mar","Apr","May","Jun","Jul","Aug","Sep","Oct","Nov","Dec"},0),1)</f>
        <v>45870</v>
      </c>
      <c r="C53" s="3">
        <f>'Chart 1 counterfactual'!B50</f>
        <v>1.15828001499176</v>
      </c>
      <c r="D53" s="3">
        <f>'Chart 1 counterfactual'!C50</f>
        <v>-1.0194879770278931</v>
      </c>
      <c r="E53" s="3">
        <f t="shared" si="2"/>
        <v>-1.0194879770278931</v>
      </c>
      <c r="F53" s="3">
        <f t="shared" si="3"/>
        <v>2.1777679920196533</v>
      </c>
      <c r="G53" s="3">
        <v>0</v>
      </c>
    </row>
    <row r="54" spans="1:7" x14ac:dyDescent="0.25">
      <c r="A54" s="2" t="str">
        <f>'Chart 1 counterfactual'!A51</f>
        <v>Sep 2025</v>
      </c>
      <c r="B54" s="5">
        <f>DATE(VALUE(RIGHT(A54,4)),MATCH(LEFT(A54,3),{"Jan","Feb","Mar","Apr","May","Jun","Jul","Aug","Sep","Oct","Nov","Dec"},0),1)</f>
        <v>45901</v>
      </c>
      <c r="C54" s="3">
        <f>'Chart 1 counterfactual'!B51</f>
        <v>1.4519239664077761</v>
      </c>
      <c r="D54" s="3">
        <f>'Chart 1 counterfactual'!C51</f>
        <v>-1.0555369853973391</v>
      </c>
      <c r="E54" s="3">
        <f t="shared" si="2"/>
        <v>-1.0555369853973391</v>
      </c>
      <c r="F54" s="3">
        <f t="shared" si="3"/>
        <v>2.5074609518051152</v>
      </c>
      <c r="G54" s="3">
        <v>0</v>
      </c>
    </row>
    <row r="55" spans="1:7" x14ac:dyDescent="0.25">
      <c r="A55" s="2" t="str">
        <f>'Chart 1 counterfactual'!A52</f>
        <v>Nov 2025</v>
      </c>
      <c r="B55" s="5">
        <f>DATE(VALUE(RIGHT(A55,4)),MATCH(LEFT(A55,3),{"Jan","Feb","Mar","Apr","May","Jun","Jul","Aug","Sep","Oct","Nov","Dec"},0),1)</f>
        <v>45962</v>
      </c>
      <c r="C55" s="3">
        <f>'Chart 1 counterfactual'!B52</f>
        <v>1.241225957870483</v>
      </c>
      <c r="D55" s="3">
        <f>'Chart 1 counterfactual'!C52</f>
        <v>-1.542927026748657</v>
      </c>
      <c r="E55" s="3">
        <f t="shared" si="2"/>
        <v>-1.542927026748657</v>
      </c>
      <c r="F55" s="3">
        <f t="shared" si="3"/>
        <v>2.7841529846191397</v>
      </c>
      <c r="G55" s="3">
        <v>0</v>
      </c>
    </row>
    <row r="56" spans="1:7" x14ac:dyDescent="0.25">
      <c r="A56" s="2" t="str">
        <f>'Chart 1 counterfactual'!A53</f>
        <v>Dec 2025</v>
      </c>
      <c r="B56" s="5">
        <f>DATE(VALUE(RIGHT(A56,4)),MATCH(LEFT(A56,3),{"Jan","Feb","Mar","Apr","May","Jun","Jul","Aug","Sep","Oct","Nov","Dec"},0),1)</f>
        <v>45992</v>
      </c>
      <c r="C56" s="3">
        <f>'Chart 1 counterfactual'!B53</f>
        <v>1.576774001121521</v>
      </c>
      <c r="D56" s="3">
        <f>'Chart 1 counterfactual'!C53</f>
        <v>-1.226608037948608</v>
      </c>
      <c r="E56" s="3">
        <f t="shared" si="2"/>
        <v>-1.226608037948608</v>
      </c>
      <c r="F56" s="3">
        <f t="shared" si="3"/>
        <v>2.803382039070129</v>
      </c>
      <c r="G56" s="3">
        <v>0</v>
      </c>
    </row>
    <row r="57" spans="1:7" x14ac:dyDescent="0.25">
      <c r="A57" s="2" t="str">
        <f>'Chart 1 counterfactual'!A54</f>
        <v>Jan 2026</v>
      </c>
      <c r="B57" s="5">
        <f>DATE(VALUE(RIGHT(A57,4)),MATCH(LEFT(A57,3),{"Jan","Feb","Mar","Apr","May","Jun","Jul","Aug","Sep","Oct","Nov","Dec"},0),1)</f>
        <v>46023</v>
      </c>
      <c r="C57" s="3">
        <f>'Chart 1 counterfactual'!B54</f>
        <v>1.7826130390167241</v>
      </c>
      <c r="D57" s="3">
        <f>'Chart 1 counterfactual'!C54</f>
        <v>-1.0443470478057859</v>
      </c>
      <c r="E57" s="3">
        <f t="shared" si="2"/>
        <v>-1.0443470478057859</v>
      </c>
      <c r="F57" s="3">
        <f t="shared" si="3"/>
        <v>2.8269600868225098</v>
      </c>
      <c r="G57" s="3">
        <v>0</v>
      </c>
    </row>
    <row r="58" spans="1:7" x14ac:dyDescent="0.25">
      <c r="A58" s="2" t="str">
        <f>'Chart 1 counterfactual'!A55</f>
        <v>Feb 2026</v>
      </c>
      <c r="B58" s="5">
        <f>DATE(VALUE(RIGHT(A58,4)),MATCH(LEFT(A58,3),{"Jan","Feb","Mar","Apr","May","Jun","Jul","Aug","Sep","Oct","Nov","Dec"},0),1)</f>
        <v>46054</v>
      </c>
      <c r="C58" s="3">
        <f>'Chart 1 counterfactual'!B55</f>
        <v>1.994972944259644</v>
      </c>
      <c r="D58" s="3">
        <f>'Chart 1 counterfactual'!C55</f>
        <v>-0.86126148700714111</v>
      </c>
      <c r="E58" s="3">
        <f t="shared" si="2"/>
        <v>-0.86126148700714111</v>
      </c>
      <c r="F58" s="3">
        <f t="shared" si="3"/>
        <v>2.8562344312667851</v>
      </c>
      <c r="G58" s="3">
        <v>0</v>
      </c>
    </row>
  </sheetData>
  <mergeCells count="1">
    <mergeCell ref="D2:K3"/>
  </mergeCells>
  <hyperlinks>
    <hyperlink ref="D4" r:id="rId1" xr:uid="{23647A11-4181-4B55-9679-FC302C42DEE2}"/>
  </hyperlinks>
  <pageMargins left="0.75" right="0.75" top="1" bottom="1" header="0.5" footer="0.5"/>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T54"/>
  <sheetViews>
    <sheetView workbookViewId="0">
      <pane xSplit="1" ySplit="21" topLeftCell="B22" activePane="bottomRight" state="frozen"/>
      <selection pane="topRight"/>
      <selection pane="bottomLeft"/>
      <selection pane="bottomRight" sqref="A1:XFD5"/>
    </sheetView>
  </sheetViews>
  <sheetFormatPr defaultRowHeight="15" x14ac:dyDescent="0.25"/>
  <cols>
    <col min="1" max="72" width="11" customWidth="1"/>
  </cols>
  <sheetData>
    <row r="1" spans="1:20" s="9" customFormat="1" x14ac:dyDescent="0.25"/>
    <row r="2" spans="1:20" s="9" customFormat="1" ht="15" customHeight="1" x14ac:dyDescent="0.25">
      <c r="D2" s="10" t="s">
        <v>175</v>
      </c>
      <c r="E2" s="10"/>
      <c r="F2" s="10"/>
      <c r="G2" s="10"/>
      <c r="H2" s="10"/>
      <c r="I2" s="10"/>
      <c r="J2" s="10"/>
      <c r="K2" s="10"/>
    </row>
    <row r="3" spans="1:20" s="9" customFormat="1" ht="15" customHeight="1" x14ac:dyDescent="0.25">
      <c r="D3" s="10"/>
      <c r="E3" s="10"/>
      <c r="F3" s="10"/>
      <c r="G3" s="10"/>
      <c r="H3" s="10"/>
      <c r="I3" s="10"/>
      <c r="J3" s="10"/>
      <c r="K3" s="10"/>
    </row>
    <row r="4" spans="1:20" s="9" customFormat="1" x14ac:dyDescent="0.25">
      <c r="D4" s="11" t="s">
        <v>176</v>
      </c>
    </row>
    <row r="5" spans="1:20" s="12" customFormat="1" x14ac:dyDescent="0.25"/>
    <row r="6" spans="1:20" x14ac:dyDescent="0.25">
      <c r="A6" s="4" t="s">
        <v>90</v>
      </c>
    </row>
    <row r="7" spans="1:20" ht="54.95" customHeight="1" x14ac:dyDescent="0.25">
      <c r="A7" s="7" t="s">
        <v>91</v>
      </c>
      <c r="B7" s="8"/>
      <c r="C7" s="8"/>
      <c r="D7" s="8"/>
      <c r="E7" s="8"/>
      <c r="F7" s="8"/>
      <c r="G7" s="8"/>
      <c r="H7" s="8"/>
      <c r="I7" s="8"/>
      <c r="J7" s="8"/>
      <c r="K7" s="8"/>
      <c r="L7" s="8"/>
      <c r="M7" s="8"/>
      <c r="N7" s="8"/>
      <c r="O7" s="8"/>
      <c r="P7" s="8"/>
      <c r="Q7" s="8"/>
      <c r="R7" s="8"/>
      <c r="S7" s="8"/>
      <c r="T7" s="8"/>
    </row>
    <row r="9" spans="1:20" x14ac:dyDescent="0.25">
      <c r="A9" s="2" t="s">
        <v>92</v>
      </c>
      <c r="H9" s="6" t="s">
        <v>65</v>
      </c>
    </row>
    <row r="10" spans="1:20" x14ac:dyDescent="0.25">
      <c r="A10" s="2" t="s">
        <v>93</v>
      </c>
      <c r="H10" s="6" t="s">
        <v>40</v>
      </c>
      <c r="I10" s="6" t="s">
        <v>46</v>
      </c>
      <c r="J10" s="6" t="s">
        <v>52</v>
      </c>
      <c r="K10" s="6" t="s">
        <v>65</v>
      </c>
      <c r="L10" s="6" t="s">
        <v>71</v>
      </c>
      <c r="M10" s="6" t="s">
        <v>77</v>
      </c>
    </row>
    <row r="11" spans="1:20" x14ac:dyDescent="0.25">
      <c r="A11" s="2" t="s">
        <v>94</v>
      </c>
      <c r="H11" s="6">
        <v>0</v>
      </c>
    </row>
    <row r="12" spans="1:20" x14ac:dyDescent="0.25">
      <c r="A12" s="2" t="s">
        <v>95</v>
      </c>
      <c r="H12" s="6">
        <v>3.1</v>
      </c>
    </row>
    <row r="13" spans="1:20" x14ac:dyDescent="0.25">
      <c r="A13" s="2" t="s">
        <v>96</v>
      </c>
      <c r="H13">
        <f>MATCH(H9,$A$22:$A$54,0)+0.5</f>
        <v>21.5</v>
      </c>
      <c r="N13">
        <f>H12-H11</f>
        <v>3.1</v>
      </c>
    </row>
    <row r="14" spans="1:20" x14ac:dyDescent="0.25">
      <c r="A14" s="2" t="s">
        <v>97</v>
      </c>
      <c r="H14">
        <f t="shared" ref="H14:M14" si="0">MATCH(H10,$A$22:$A$54,0)</f>
        <v>1</v>
      </c>
      <c r="I14">
        <f t="shared" si="0"/>
        <v>7</v>
      </c>
      <c r="J14">
        <f t="shared" si="0"/>
        <v>14</v>
      </c>
      <c r="K14">
        <f t="shared" si="0"/>
        <v>21</v>
      </c>
      <c r="L14">
        <f t="shared" si="0"/>
        <v>27</v>
      </c>
      <c r="M14">
        <f t="shared" si="0"/>
        <v>33</v>
      </c>
    </row>
    <row r="15" spans="1:20" x14ac:dyDescent="0.25">
      <c r="A15" s="2" t="s">
        <v>98</v>
      </c>
      <c r="H15">
        <f t="shared" ref="H15:M15" si="1">MAX(0,INDEX($F$22:$H$54,H14,1),INDEX($F$22:$H$54,H14,2),INDEX($F$22:$H$54,H14,3))</f>
        <v>0</v>
      </c>
      <c r="I15">
        <f t="shared" si="1"/>
        <v>1.8796129822381709</v>
      </c>
      <c r="J15">
        <f t="shared" si="1"/>
        <v>2.9305509052406089</v>
      </c>
      <c r="K15">
        <f t="shared" si="1"/>
        <v>2.1362734874883955</v>
      </c>
      <c r="L15">
        <f t="shared" si="1"/>
        <v>2.2975293748286276</v>
      </c>
      <c r="M15">
        <f t="shared" si="1"/>
        <v>2.4317880428907017</v>
      </c>
    </row>
    <row r="16" spans="1:20" x14ac:dyDescent="0.25">
      <c r="A16" s="2" t="s">
        <v>99</v>
      </c>
      <c r="H16">
        <f t="shared" ref="H16:M16" si="2">$H$12-H15</f>
        <v>3.1</v>
      </c>
      <c r="I16">
        <f t="shared" si="2"/>
        <v>1.2203870177618292</v>
      </c>
      <c r="J16">
        <f t="shared" si="2"/>
        <v>0.16944909475939118</v>
      </c>
      <c r="K16">
        <f t="shared" si="2"/>
        <v>0.96372651251160457</v>
      </c>
      <c r="L16">
        <f t="shared" si="2"/>
        <v>0.80247062517137246</v>
      </c>
      <c r="M16">
        <f t="shared" si="2"/>
        <v>0.66821195710929837</v>
      </c>
    </row>
    <row r="17" spans="1:72" x14ac:dyDescent="0.25">
      <c r="A17" s="2" t="s">
        <v>100</v>
      </c>
      <c r="H17">
        <f t="shared" ref="H17:M17" si="3">MIN(0,INDEX($F$22:$H$54,H14,1),INDEX($F$22:$H$54,H14,2),INDEX($F$22:$H$54,H14,3))</f>
        <v>0</v>
      </c>
      <c r="I17">
        <f t="shared" si="3"/>
        <v>0</v>
      </c>
      <c r="J17">
        <f t="shared" si="3"/>
        <v>0</v>
      </c>
      <c r="K17">
        <f t="shared" si="3"/>
        <v>0</v>
      </c>
      <c r="L17">
        <f t="shared" si="3"/>
        <v>0</v>
      </c>
      <c r="M17">
        <f t="shared" si="3"/>
        <v>0</v>
      </c>
    </row>
    <row r="18" spans="1:72" x14ac:dyDescent="0.25">
      <c r="A18" s="2" t="s">
        <v>101</v>
      </c>
      <c r="H18">
        <f t="shared" ref="H18:M18" si="4">H17-$H$11</f>
        <v>0</v>
      </c>
      <c r="I18">
        <f t="shared" si="4"/>
        <v>0</v>
      </c>
      <c r="J18">
        <f t="shared" si="4"/>
        <v>0</v>
      </c>
      <c r="K18">
        <f t="shared" si="4"/>
        <v>0</v>
      </c>
      <c r="L18">
        <f t="shared" si="4"/>
        <v>0</v>
      </c>
      <c r="M18">
        <f t="shared" si="4"/>
        <v>0</v>
      </c>
    </row>
    <row r="19" spans="1:72" x14ac:dyDescent="0.25">
      <c r="A19" s="2" t="s">
        <v>102</v>
      </c>
      <c r="H19">
        <v>0.5</v>
      </c>
      <c r="I19">
        <f>ROWS($A$22:$A$54)+0.5</f>
        <v>33.5</v>
      </c>
      <c r="J19">
        <v>0</v>
      </c>
      <c r="K19">
        <v>0</v>
      </c>
    </row>
    <row r="21" spans="1:72" ht="80.099999999999994" customHeight="1" x14ac:dyDescent="0.25">
      <c r="A21" s="1" t="s">
        <v>0</v>
      </c>
      <c r="B21" s="1" t="s">
        <v>103</v>
      </c>
      <c r="C21" s="1" t="s">
        <v>104</v>
      </c>
      <c r="D21" s="1" t="s">
        <v>105</v>
      </c>
      <c r="E21" s="1" t="s">
        <v>106</v>
      </c>
      <c r="F21" s="1" t="s">
        <v>107</v>
      </c>
      <c r="G21" s="1" t="s">
        <v>108</v>
      </c>
      <c r="H21" s="1" t="s">
        <v>109</v>
      </c>
      <c r="I21" s="1" t="s">
        <v>110</v>
      </c>
      <c r="J21" s="1" t="s">
        <v>111</v>
      </c>
      <c r="K21" s="1" t="s">
        <v>112</v>
      </c>
      <c r="L21" s="1" t="s">
        <v>113</v>
      </c>
      <c r="M21" s="1" t="s">
        <v>114</v>
      </c>
      <c r="N21" s="1" t="s">
        <v>115</v>
      </c>
      <c r="O21" s="1" t="s">
        <v>116</v>
      </c>
      <c r="P21" s="1" t="s">
        <v>117</v>
      </c>
      <c r="Q21" s="1" t="s">
        <v>118</v>
      </c>
      <c r="R21" s="1" t="s">
        <v>119</v>
      </c>
      <c r="S21" s="1" t="s">
        <v>120</v>
      </c>
      <c r="T21" s="1" t="s">
        <v>121</v>
      </c>
      <c r="U21" s="1" t="s">
        <v>122</v>
      </c>
      <c r="V21" s="1" t="s">
        <v>123</v>
      </c>
      <c r="W21" s="1" t="s">
        <v>124</v>
      </c>
      <c r="X21" s="1" t="s">
        <v>125</v>
      </c>
      <c r="Y21" s="1" t="s">
        <v>126</v>
      </c>
      <c r="Z21" s="1" t="s">
        <v>127</v>
      </c>
      <c r="AA21" s="1" t="s">
        <v>128</v>
      </c>
      <c r="AB21" s="1" t="s">
        <v>129</v>
      </c>
      <c r="AC21" s="1" t="s">
        <v>130</v>
      </c>
      <c r="AD21" s="1" t="s">
        <v>131</v>
      </c>
      <c r="AE21" s="1" t="s">
        <v>132</v>
      </c>
      <c r="AF21" s="1" t="s">
        <v>133</v>
      </c>
      <c r="AG21" s="1" t="s">
        <v>134</v>
      </c>
      <c r="AH21" s="1" t="s">
        <v>106</v>
      </c>
      <c r="AI21" s="1" t="s">
        <v>105</v>
      </c>
      <c r="AJ21" s="1" t="s">
        <v>104</v>
      </c>
      <c r="AK21" s="1" t="s">
        <v>135</v>
      </c>
      <c r="AL21" s="1" t="s">
        <v>136</v>
      </c>
      <c r="AM21" s="1" t="s">
        <v>137</v>
      </c>
      <c r="AN21" s="1" t="s">
        <v>138</v>
      </c>
      <c r="AO21" s="1" t="s">
        <v>139</v>
      </c>
      <c r="AP21" s="1" t="s">
        <v>140</v>
      </c>
      <c r="AQ21" s="1" t="s">
        <v>141</v>
      </c>
      <c r="AR21" s="1" t="s">
        <v>142</v>
      </c>
      <c r="AS21" s="1" t="s">
        <v>143</v>
      </c>
      <c r="AT21" s="1" t="s">
        <v>144</v>
      </c>
      <c r="AU21" s="1" t="s">
        <v>145</v>
      </c>
      <c r="AV21" s="1" t="s">
        <v>146</v>
      </c>
      <c r="AW21" s="1" t="s">
        <v>147</v>
      </c>
      <c r="AX21" s="1" t="s">
        <v>148</v>
      </c>
      <c r="AY21" s="1" t="s">
        <v>149</v>
      </c>
      <c r="AZ21" s="1" t="s">
        <v>150</v>
      </c>
      <c r="BA21" s="1" t="s">
        <v>151</v>
      </c>
      <c r="BB21" s="1" t="s">
        <v>152</v>
      </c>
      <c r="BC21" s="1" t="s">
        <v>153</v>
      </c>
      <c r="BD21" s="1" t="s">
        <v>154</v>
      </c>
      <c r="BE21" s="1" t="s">
        <v>155</v>
      </c>
      <c r="BF21" s="1" t="s">
        <v>156</v>
      </c>
      <c r="BG21" s="1" t="s">
        <v>157</v>
      </c>
      <c r="BH21" s="1" t="s">
        <v>158</v>
      </c>
      <c r="BI21" s="1" t="s">
        <v>159</v>
      </c>
      <c r="BJ21" s="1" t="s">
        <v>160</v>
      </c>
      <c r="BK21" s="1" t="s">
        <v>161</v>
      </c>
      <c r="BL21" s="1" t="s">
        <v>162</v>
      </c>
      <c r="BM21" s="1" t="s">
        <v>163</v>
      </c>
      <c r="BN21" s="1" t="s">
        <v>164</v>
      </c>
      <c r="BO21" s="1" t="s">
        <v>165</v>
      </c>
      <c r="BP21" s="1" t="s">
        <v>166</v>
      </c>
      <c r="BQ21" s="1" t="s">
        <v>167</v>
      </c>
      <c r="BR21" s="1" t="s">
        <v>168</v>
      </c>
      <c r="BS21" s="1" t="s">
        <v>169</v>
      </c>
      <c r="BT21" s="1" t="s">
        <v>170</v>
      </c>
    </row>
    <row r="22" spans="1:72" x14ac:dyDescent="0.25">
      <c r="A22" s="2" t="str">
        <f>'Chart 2a price level'!A7</f>
        <v>Jan 2025</v>
      </c>
      <c r="B22" s="2">
        <f>'Chart 2a price level'!F7</f>
        <v>0</v>
      </c>
      <c r="C22" s="3">
        <f>'Chart 2a price level'!B7</f>
        <v>0</v>
      </c>
      <c r="D22" s="3">
        <f>'Chart 2a price level'!C7</f>
        <v>0</v>
      </c>
      <c r="E22" s="3">
        <f>'Chart 2a price level'!D7</f>
        <v>0</v>
      </c>
      <c r="F22" s="3">
        <f t="shared" ref="F22:F54" si="5">C22</f>
        <v>0</v>
      </c>
      <c r="G22" s="3">
        <f t="shared" ref="G22:G54" si="6">F22+D22</f>
        <v>0</v>
      </c>
      <c r="H22" s="3">
        <f t="shared" ref="H22:H54" si="7">G22+E22</f>
        <v>0</v>
      </c>
      <c r="I22" s="3">
        <f t="shared" ref="I22:I54" si="8">MIN(G22,H22)</f>
        <v>0</v>
      </c>
      <c r="J22" s="3">
        <f t="shared" ref="J22:J54" si="9">MAX(G22,H22)</f>
        <v>0</v>
      </c>
      <c r="K22" s="3">
        <f t="shared" ref="K22:K54" si="10">IF(I22&lt;=MIN(F22,G22),MIN(MAX(MIN(F22,G22),J22),MAX(F22,G22)),MIN(F22,G22))</f>
        <v>0</v>
      </c>
      <c r="L22" s="3">
        <f t="shared" ref="L22:L54" si="11">IF(I22&lt;=MIN(F22,G22),MAX(F22,G22),MAX(MIN(MAX(F22,G22),I22),MIN(F22,G22)))</f>
        <v>0</v>
      </c>
      <c r="M22" s="3">
        <f t="shared" ref="M22:M54" si="12">IF(MIN(F22,G22,H22)&lt;=MIN(0,F22),MIN(MAX(MIN(0,F22),MAX(F22,G22,H22)),MAX(0,F22)),MIN(0,F22))</f>
        <v>0</v>
      </c>
      <c r="N22" s="3">
        <f t="shared" ref="N22:N54" si="13">IF(MIN(F22,G22,H22)&lt;=MIN(0,F22),MAX(0,F22),MAX(MIN(MAX(0,F22),MIN(F22,G22,H22)),MIN(0,F22)))</f>
        <v>0</v>
      </c>
      <c r="O22" s="3">
        <f t="shared" ref="O22:O54" si="14">MAX(N22,0)-MAX(M22,0)</f>
        <v>0</v>
      </c>
      <c r="P22" s="3">
        <f t="shared" ref="P22:P54" si="15">MAX(M22,0)</f>
        <v>0</v>
      </c>
      <c r="Q22" s="2">
        <f t="shared" ref="Q22:Q54" si="16">1+AND(U22&gt;0,V22&lt;P22)+AND(AA22&gt;0,AB22&lt;P22)</f>
        <v>1</v>
      </c>
      <c r="R22" s="3">
        <f t="shared" ref="R22:R54" si="17">MIN(N22,0)-MIN(M22,0)</f>
        <v>0</v>
      </c>
      <c r="S22" s="3">
        <f t="shared" ref="S22:S54" si="18">MIN(N22,0)</f>
        <v>0</v>
      </c>
      <c r="T22" s="2">
        <f t="shared" ref="T22:T54" si="19">1+AND(X22&gt;0,Y22&gt;S22)+AND(AD22&gt;0,AE22&gt;S22)</f>
        <v>1</v>
      </c>
      <c r="U22" s="3">
        <f t="shared" ref="U22:U54" si="20">MAX(L22,0)-MAX(K22,0)</f>
        <v>0</v>
      </c>
      <c r="V22" s="3">
        <f t="shared" ref="V22:V54" si="21">MAX(K22,0)</f>
        <v>0</v>
      </c>
      <c r="W22" s="2">
        <f t="shared" ref="W22:W54" si="22">1+AND(O22&gt;0,P22&lt;V22)+AND(AA22&gt;0,AB22&lt;V22)</f>
        <v>1</v>
      </c>
      <c r="X22" s="3">
        <f t="shared" ref="X22:X54" si="23">MIN(L22,0)-MIN(K22,0)</f>
        <v>0</v>
      </c>
      <c r="Y22" s="3">
        <f t="shared" ref="Y22:Y54" si="24">MIN(L22,0)</f>
        <v>0</v>
      </c>
      <c r="Z22" s="2">
        <f t="shared" ref="Z22:Z54" si="25">1+AND(R22&gt;0,S22&gt;Y22)+AND(AD22&gt;0,AE22&gt;Y22)</f>
        <v>1</v>
      </c>
      <c r="AA22" s="3">
        <f t="shared" ref="AA22:AA54" si="26">MAX(J22,0)-MAX(I22,0)</f>
        <v>0</v>
      </c>
      <c r="AB22" s="3">
        <f t="shared" ref="AB22:AB54" si="27">MAX(I22,0)</f>
        <v>0</v>
      </c>
      <c r="AC22" s="2">
        <f t="shared" ref="AC22:AC54" si="28">1+AND(O22&gt;0,P22&lt;AB22)+AND(U22&gt;0,V22&lt;AB22)</f>
        <v>1</v>
      </c>
      <c r="AD22" s="3">
        <f t="shared" ref="AD22:AD54" si="29">MIN(J22,0)-MIN(I22,0)</f>
        <v>0</v>
      </c>
      <c r="AE22" s="3">
        <f t="shared" ref="AE22:AE54" si="30">MIN(J22,0)</f>
        <v>0</v>
      </c>
      <c r="AF22" s="2">
        <f t="shared" ref="AF22:AF54" si="31">1+AND(R22&gt;0,S22&gt;AE22)+AND(X22&gt;0,Y22&gt;AE22)</f>
        <v>1</v>
      </c>
      <c r="AG22" s="2" t="str">
        <f>IF(COUNTIF($H$10:$M$10,A22)&gt;0,RIGHT(A22,4)&amp;"m"&amp;MATCH(LEFT(A22,3),{"Jan","Feb","Mar","Apr","May","Jun","Jul","Aug","Sep","Oct","Nov","Dec"},0),"")</f>
        <v>2025m1</v>
      </c>
      <c r="AK22" s="3">
        <f t="shared" ref="AK22:AK54" si="32">IF(AND(B22=0,Q22=1),O22,0)</f>
        <v>0</v>
      </c>
      <c r="AL22" s="3">
        <f t="shared" ref="AL22:AL54" si="33">IF(AND(B22=0,W22=1),U22,0)</f>
        <v>0</v>
      </c>
      <c r="AM22" s="3">
        <f t="shared" ref="AM22:AM54" si="34">IF(AND(B22=0,AC22=1),AA22,0)</f>
        <v>0</v>
      </c>
      <c r="AN22" s="3">
        <f t="shared" ref="AN22:AN54" si="35">IF(AND(B22=1,Q22=1),O22,0)</f>
        <v>0</v>
      </c>
      <c r="AO22" s="3">
        <f t="shared" ref="AO22:AO54" si="36">IF(AND(B22=1,W22=1),U22,0)</f>
        <v>0</v>
      </c>
      <c r="AP22" s="3">
        <f t="shared" ref="AP22:AP54" si="37">IF(AND(B22=1,AC22=1),AA22,0)</f>
        <v>0</v>
      </c>
      <c r="AQ22" s="3">
        <f t="shared" ref="AQ22:AQ54" si="38">IF(AND(B22=0,Q22=2),O22,0)</f>
        <v>0</v>
      </c>
      <c r="AR22" s="3">
        <f t="shared" ref="AR22:AR54" si="39">IF(AND(B22=0,W22=2),U22,0)</f>
        <v>0</v>
      </c>
      <c r="AS22" s="3">
        <f t="shared" ref="AS22:AS54" si="40">IF(AND(B22=0,AC22=2),AA22,0)</f>
        <v>0</v>
      </c>
      <c r="AT22" s="3">
        <f t="shared" ref="AT22:AT54" si="41">IF(AND(B22=1,Q22=2),O22,0)</f>
        <v>0</v>
      </c>
      <c r="AU22" s="3">
        <f t="shared" ref="AU22:AU54" si="42">IF(AND(B22=1,W22=2),U22,0)</f>
        <v>0</v>
      </c>
      <c r="AV22" s="3">
        <f t="shared" ref="AV22:AV54" si="43">IF(AND(B22=1,AC22=2),AA22,0)</f>
        <v>0</v>
      </c>
      <c r="AW22" s="3">
        <f t="shared" ref="AW22:AW54" si="44">IF(AND(B22=0,Q22=3),O22,0)</f>
        <v>0</v>
      </c>
      <c r="AX22" s="3">
        <f t="shared" ref="AX22:AX54" si="45">IF(AND(B22=0,W22=3),U22,0)</f>
        <v>0</v>
      </c>
      <c r="AY22" s="3">
        <f t="shared" ref="AY22:AY54" si="46">IF(AND(B22=0,AC22=3),AA22,0)</f>
        <v>0</v>
      </c>
      <c r="AZ22" s="3">
        <f t="shared" ref="AZ22:AZ54" si="47">IF(AND(B22=1,Q22=3),O22,0)</f>
        <v>0</v>
      </c>
      <c r="BA22" s="3">
        <f t="shared" ref="BA22:BA54" si="48">IF(AND(B22=1,W22=3),U22,0)</f>
        <v>0</v>
      </c>
      <c r="BB22" s="3">
        <f t="shared" ref="BB22:BB54" si="49">IF(AND(B22=1,AC22=3),AA22,0)</f>
        <v>0</v>
      </c>
      <c r="BC22" s="3">
        <f t="shared" ref="BC22:BC54" si="50">IF(AND(B22=0,T22=1),-R22,0)</f>
        <v>0</v>
      </c>
      <c r="BD22" s="3">
        <f t="shared" ref="BD22:BD54" si="51">IF(AND(B22=0,Z22=1),-X22,0)</f>
        <v>0</v>
      </c>
      <c r="BE22" s="3">
        <f t="shared" ref="BE22:BE54" si="52">IF(AND(B22=0,AF22=1),-AD22,0)</f>
        <v>0</v>
      </c>
      <c r="BF22" s="3">
        <f t="shared" ref="BF22:BF54" si="53">IF(AND(B22=1,T22=1),-R22,0)</f>
        <v>0</v>
      </c>
      <c r="BG22" s="3">
        <f t="shared" ref="BG22:BG54" si="54">IF(AND(B22=1,Z22=1),-X22,0)</f>
        <v>0</v>
      </c>
      <c r="BH22" s="3">
        <f t="shared" ref="BH22:BH54" si="55">IF(AND(B22=1,AF22=1),-AD22,0)</f>
        <v>0</v>
      </c>
      <c r="BI22" s="3">
        <f t="shared" ref="BI22:BI54" si="56">IF(AND(B22=0,T22=2),-R22,0)</f>
        <v>0</v>
      </c>
      <c r="BJ22" s="3">
        <f t="shared" ref="BJ22:BJ54" si="57">IF(AND(B22=0,Z22=2),-X22,0)</f>
        <v>0</v>
      </c>
      <c r="BK22" s="3">
        <f t="shared" ref="BK22:BK54" si="58">IF(AND(B22=0,AF22=2),-AD22,0)</f>
        <v>0</v>
      </c>
      <c r="BL22" s="3">
        <f t="shared" ref="BL22:BL54" si="59">IF(AND(B22=1,T22=2),-R22,0)</f>
        <v>0</v>
      </c>
      <c r="BM22" s="3">
        <f t="shared" ref="BM22:BM54" si="60">IF(AND(B22=1,Z22=2),-X22,0)</f>
        <v>0</v>
      </c>
      <c r="BN22" s="3">
        <f t="shared" ref="BN22:BN54" si="61">IF(AND(B22=1,AF22=2),-AD22,0)</f>
        <v>0</v>
      </c>
      <c r="BO22" s="3">
        <f t="shared" ref="BO22:BO54" si="62">IF(AND(B22=0,T22=3),-R22,0)</f>
        <v>0</v>
      </c>
      <c r="BP22" s="3">
        <f t="shared" ref="BP22:BP54" si="63">IF(AND(B22=0,Z22=3),-X22,0)</f>
        <v>0</v>
      </c>
      <c r="BQ22" s="3">
        <f t="shared" ref="BQ22:BQ54" si="64">IF(AND(B22=0,AF22=3),-AD22,0)</f>
        <v>0</v>
      </c>
      <c r="BR22" s="3">
        <f t="shared" ref="BR22:BR54" si="65">IF(AND(B22=1,T22=3),-R22,0)</f>
        <v>0</v>
      </c>
      <c r="BS22" s="3">
        <f t="shared" ref="BS22:BS54" si="66">IF(AND(B22=1,Z22=3),-X22,0)</f>
        <v>0</v>
      </c>
      <c r="BT22" s="3">
        <f t="shared" ref="BT22:BT54" si="67">IF(AND(B22=1,AF22=3),-AD22,0)</f>
        <v>0</v>
      </c>
    </row>
    <row r="23" spans="1:72" x14ac:dyDescent="0.25">
      <c r="A23" s="2" t="str">
        <f>'Chart 2a price level'!A8</f>
        <v>Feb 2025</v>
      </c>
      <c r="B23" s="2">
        <f>'Chart 2a price level'!F8</f>
        <v>0</v>
      </c>
      <c r="C23" s="3">
        <f>'Chart 2a price level'!B8</f>
        <v>8.2767130536415541E-5</v>
      </c>
      <c r="D23" s="3">
        <f>'Chart 2a price level'!C8</f>
        <v>3.3303522994073159E-6</v>
      </c>
      <c r="E23" s="3">
        <f>'Chart 2a price level'!D8</f>
        <v>4.755163386939166E-5</v>
      </c>
      <c r="F23" s="3">
        <f t="shared" si="5"/>
        <v>8.2767130536415541E-5</v>
      </c>
      <c r="G23" s="3">
        <f t="shared" si="6"/>
        <v>8.6097482835822864E-5</v>
      </c>
      <c r="H23" s="3">
        <f t="shared" si="7"/>
        <v>1.3364911670521451E-4</v>
      </c>
      <c r="I23" s="3">
        <f t="shared" si="8"/>
        <v>8.6097482835822864E-5</v>
      </c>
      <c r="J23" s="3">
        <f t="shared" si="9"/>
        <v>1.3364911670521451E-4</v>
      </c>
      <c r="K23" s="3">
        <f t="shared" si="10"/>
        <v>8.2767130536415541E-5</v>
      </c>
      <c r="L23" s="3">
        <f t="shared" si="11"/>
        <v>8.6097482835822864E-5</v>
      </c>
      <c r="M23" s="3">
        <f t="shared" si="12"/>
        <v>0</v>
      </c>
      <c r="N23" s="3">
        <f t="shared" si="13"/>
        <v>8.2767130536415541E-5</v>
      </c>
      <c r="O23" s="3">
        <f t="shared" si="14"/>
        <v>8.2767130536415541E-5</v>
      </c>
      <c r="P23" s="3">
        <f t="shared" si="15"/>
        <v>0</v>
      </c>
      <c r="Q23" s="2">
        <f t="shared" si="16"/>
        <v>1</v>
      </c>
      <c r="R23" s="3">
        <f t="shared" si="17"/>
        <v>0</v>
      </c>
      <c r="S23" s="3">
        <f t="shared" si="18"/>
        <v>0</v>
      </c>
      <c r="T23" s="2">
        <f t="shared" si="19"/>
        <v>1</v>
      </c>
      <c r="U23" s="3">
        <f t="shared" si="20"/>
        <v>3.3303522994073223E-6</v>
      </c>
      <c r="V23" s="3">
        <f t="shared" si="21"/>
        <v>8.2767130536415541E-5</v>
      </c>
      <c r="W23" s="2">
        <f t="shared" si="22"/>
        <v>2</v>
      </c>
      <c r="X23" s="3">
        <f t="shared" si="23"/>
        <v>0</v>
      </c>
      <c r="Y23" s="3">
        <f t="shared" si="24"/>
        <v>0</v>
      </c>
      <c r="Z23" s="2">
        <f t="shared" si="25"/>
        <v>1</v>
      </c>
      <c r="AA23" s="3">
        <f t="shared" si="26"/>
        <v>4.7551633869391647E-5</v>
      </c>
      <c r="AB23" s="3">
        <f t="shared" si="27"/>
        <v>8.6097482835822864E-5</v>
      </c>
      <c r="AC23" s="2">
        <f t="shared" si="28"/>
        <v>3</v>
      </c>
      <c r="AD23" s="3">
        <f t="shared" si="29"/>
        <v>0</v>
      </c>
      <c r="AE23" s="3">
        <f t="shared" si="30"/>
        <v>0</v>
      </c>
      <c r="AF23" s="2">
        <f t="shared" si="31"/>
        <v>1</v>
      </c>
      <c r="AG23" s="2" t="str">
        <f>IF(COUNTIF($H$10:$M$10,A23)&gt;0,RIGHT(A23,4)&amp;"m"&amp;MATCH(LEFT(A23,3),{"Jan","Feb","Mar","Apr","May","Jun","Jul","Aug","Sep","Oct","Nov","Dec"},0),"")</f>
        <v/>
      </c>
      <c r="AK23" s="3">
        <f t="shared" si="32"/>
        <v>8.2767130536415541E-5</v>
      </c>
      <c r="AL23" s="3">
        <f t="shared" si="33"/>
        <v>0</v>
      </c>
      <c r="AM23" s="3">
        <f t="shared" si="34"/>
        <v>0</v>
      </c>
      <c r="AN23" s="3">
        <f t="shared" si="35"/>
        <v>0</v>
      </c>
      <c r="AO23" s="3">
        <f t="shared" si="36"/>
        <v>0</v>
      </c>
      <c r="AP23" s="3">
        <f t="shared" si="37"/>
        <v>0</v>
      </c>
      <c r="AQ23" s="3">
        <f t="shared" si="38"/>
        <v>0</v>
      </c>
      <c r="AR23" s="3">
        <f t="shared" si="39"/>
        <v>3.3303522994073223E-6</v>
      </c>
      <c r="AS23" s="3">
        <f t="shared" si="40"/>
        <v>0</v>
      </c>
      <c r="AT23" s="3">
        <f t="shared" si="41"/>
        <v>0</v>
      </c>
      <c r="AU23" s="3">
        <f t="shared" si="42"/>
        <v>0</v>
      </c>
      <c r="AV23" s="3">
        <f t="shared" si="43"/>
        <v>0</v>
      </c>
      <c r="AW23" s="3">
        <f t="shared" si="44"/>
        <v>0</v>
      </c>
      <c r="AX23" s="3">
        <f t="shared" si="45"/>
        <v>0</v>
      </c>
      <c r="AY23" s="3">
        <f t="shared" si="46"/>
        <v>4.7551633869391647E-5</v>
      </c>
      <c r="AZ23" s="3">
        <f t="shared" si="47"/>
        <v>0</v>
      </c>
      <c r="BA23" s="3">
        <f t="shared" si="48"/>
        <v>0</v>
      </c>
      <c r="BB23" s="3">
        <f t="shared" si="49"/>
        <v>0</v>
      </c>
      <c r="BC23" s="3">
        <f t="shared" si="50"/>
        <v>0</v>
      </c>
      <c r="BD23" s="3">
        <f t="shared" si="51"/>
        <v>0</v>
      </c>
      <c r="BE23" s="3">
        <f t="shared" si="52"/>
        <v>0</v>
      </c>
      <c r="BF23" s="3">
        <f t="shared" si="53"/>
        <v>0</v>
      </c>
      <c r="BG23" s="3">
        <f t="shared" si="54"/>
        <v>0</v>
      </c>
      <c r="BH23" s="3">
        <f t="shared" si="55"/>
        <v>0</v>
      </c>
      <c r="BI23" s="3">
        <f t="shared" si="56"/>
        <v>0</v>
      </c>
      <c r="BJ23" s="3">
        <f t="shared" si="57"/>
        <v>0</v>
      </c>
      <c r="BK23" s="3">
        <f t="shared" si="58"/>
        <v>0</v>
      </c>
      <c r="BL23" s="3">
        <f t="shared" si="59"/>
        <v>0</v>
      </c>
      <c r="BM23" s="3">
        <f t="shared" si="60"/>
        <v>0</v>
      </c>
      <c r="BN23" s="3">
        <f t="shared" si="61"/>
        <v>0</v>
      </c>
      <c r="BO23" s="3">
        <f t="shared" si="62"/>
        <v>0</v>
      </c>
      <c r="BP23" s="3">
        <f t="shared" si="63"/>
        <v>0</v>
      </c>
      <c r="BQ23" s="3">
        <f t="shared" si="64"/>
        <v>0</v>
      </c>
      <c r="BR23" s="3">
        <f t="shared" si="65"/>
        <v>0</v>
      </c>
      <c r="BS23" s="3">
        <f t="shared" si="66"/>
        <v>0</v>
      </c>
      <c r="BT23" s="3">
        <f t="shared" si="67"/>
        <v>0</v>
      </c>
    </row>
    <row r="24" spans="1:72" x14ac:dyDescent="0.25">
      <c r="A24" s="2" t="str">
        <f>'Chart 2a price level'!A9</f>
        <v>Mar 2025</v>
      </c>
      <c r="B24" s="2">
        <f>'Chart 2a price level'!F9</f>
        <v>0</v>
      </c>
      <c r="C24" s="3">
        <f>'Chart 2a price level'!B9</f>
        <v>8.3695491921604429E-2</v>
      </c>
      <c r="D24" s="3">
        <f>'Chart 2a price level'!C9</f>
        <v>8.9802929280455063E-4</v>
      </c>
      <c r="E24" s="3">
        <f>'Chart 2a price level'!D9</f>
        <v>5.6880494682823917E-3</v>
      </c>
      <c r="F24" s="3">
        <f t="shared" si="5"/>
        <v>8.3695491921604429E-2</v>
      </c>
      <c r="G24" s="3">
        <f t="shared" si="6"/>
        <v>8.4593521214408982E-2</v>
      </c>
      <c r="H24" s="3">
        <f t="shared" si="7"/>
        <v>9.0281570682691367E-2</v>
      </c>
      <c r="I24" s="3">
        <f t="shared" si="8"/>
        <v>8.4593521214408982E-2</v>
      </c>
      <c r="J24" s="3">
        <f t="shared" si="9"/>
        <v>9.0281570682691367E-2</v>
      </c>
      <c r="K24" s="3">
        <f t="shared" si="10"/>
        <v>8.3695491921604429E-2</v>
      </c>
      <c r="L24" s="3">
        <f t="shared" si="11"/>
        <v>8.4593521214408982E-2</v>
      </c>
      <c r="M24" s="3">
        <f t="shared" si="12"/>
        <v>0</v>
      </c>
      <c r="N24" s="3">
        <f t="shared" si="13"/>
        <v>8.3695491921604429E-2</v>
      </c>
      <c r="O24" s="3">
        <f t="shared" si="14"/>
        <v>8.3695491921604429E-2</v>
      </c>
      <c r="P24" s="3">
        <f t="shared" si="15"/>
        <v>0</v>
      </c>
      <c r="Q24" s="2">
        <f t="shared" si="16"/>
        <v>1</v>
      </c>
      <c r="R24" s="3">
        <f t="shared" si="17"/>
        <v>0</v>
      </c>
      <c r="S24" s="3">
        <f t="shared" si="18"/>
        <v>0</v>
      </c>
      <c r="T24" s="2">
        <f t="shared" si="19"/>
        <v>1</v>
      </c>
      <c r="U24" s="3">
        <f t="shared" si="20"/>
        <v>8.9802929280455301E-4</v>
      </c>
      <c r="V24" s="3">
        <f t="shared" si="21"/>
        <v>8.3695491921604429E-2</v>
      </c>
      <c r="W24" s="2">
        <f t="shared" si="22"/>
        <v>2</v>
      </c>
      <c r="X24" s="3">
        <f t="shared" si="23"/>
        <v>0</v>
      </c>
      <c r="Y24" s="3">
        <f t="shared" si="24"/>
        <v>0</v>
      </c>
      <c r="Z24" s="2">
        <f t="shared" si="25"/>
        <v>1</v>
      </c>
      <c r="AA24" s="3">
        <f t="shared" si="26"/>
        <v>5.6880494682823857E-3</v>
      </c>
      <c r="AB24" s="3">
        <f t="shared" si="27"/>
        <v>8.4593521214408982E-2</v>
      </c>
      <c r="AC24" s="2">
        <f t="shared" si="28"/>
        <v>3</v>
      </c>
      <c r="AD24" s="3">
        <f t="shared" si="29"/>
        <v>0</v>
      </c>
      <c r="AE24" s="3">
        <f t="shared" si="30"/>
        <v>0</v>
      </c>
      <c r="AF24" s="2">
        <f t="shared" si="31"/>
        <v>1</v>
      </c>
      <c r="AG24" s="2" t="str">
        <f>IF(COUNTIF($H$10:$M$10,A24)&gt;0,RIGHT(A24,4)&amp;"m"&amp;MATCH(LEFT(A24,3),{"Jan","Feb","Mar","Apr","May","Jun","Jul","Aug","Sep","Oct","Nov","Dec"},0),"")</f>
        <v/>
      </c>
      <c r="AK24" s="3">
        <f t="shared" si="32"/>
        <v>8.3695491921604429E-2</v>
      </c>
      <c r="AL24" s="3">
        <f t="shared" si="33"/>
        <v>0</v>
      </c>
      <c r="AM24" s="3">
        <f t="shared" si="34"/>
        <v>0</v>
      </c>
      <c r="AN24" s="3">
        <f t="shared" si="35"/>
        <v>0</v>
      </c>
      <c r="AO24" s="3">
        <f t="shared" si="36"/>
        <v>0</v>
      </c>
      <c r="AP24" s="3">
        <f t="shared" si="37"/>
        <v>0</v>
      </c>
      <c r="AQ24" s="3">
        <f t="shared" si="38"/>
        <v>0</v>
      </c>
      <c r="AR24" s="3">
        <f t="shared" si="39"/>
        <v>8.9802929280455301E-4</v>
      </c>
      <c r="AS24" s="3">
        <f t="shared" si="40"/>
        <v>0</v>
      </c>
      <c r="AT24" s="3">
        <f t="shared" si="41"/>
        <v>0</v>
      </c>
      <c r="AU24" s="3">
        <f t="shared" si="42"/>
        <v>0</v>
      </c>
      <c r="AV24" s="3">
        <f t="shared" si="43"/>
        <v>0</v>
      </c>
      <c r="AW24" s="3">
        <f t="shared" si="44"/>
        <v>0</v>
      </c>
      <c r="AX24" s="3">
        <f t="shared" si="45"/>
        <v>0</v>
      </c>
      <c r="AY24" s="3">
        <f t="shared" si="46"/>
        <v>5.6880494682823857E-3</v>
      </c>
      <c r="AZ24" s="3">
        <f t="shared" si="47"/>
        <v>0</v>
      </c>
      <c r="BA24" s="3">
        <f t="shared" si="48"/>
        <v>0</v>
      </c>
      <c r="BB24" s="3">
        <f t="shared" si="49"/>
        <v>0</v>
      </c>
      <c r="BC24" s="3">
        <f t="shared" si="50"/>
        <v>0</v>
      </c>
      <c r="BD24" s="3">
        <f t="shared" si="51"/>
        <v>0</v>
      </c>
      <c r="BE24" s="3">
        <f t="shared" si="52"/>
        <v>0</v>
      </c>
      <c r="BF24" s="3">
        <f t="shared" si="53"/>
        <v>0</v>
      </c>
      <c r="BG24" s="3">
        <f t="shared" si="54"/>
        <v>0</v>
      </c>
      <c r="BH24" s="3">
        <f t="shared" si="55"/>
        <v>0</v>
      </c>
      <c r="BI24" s="3">
        <f t="shared" si="56"/>
        <v>0</v>
      </c>
      <c r="BJ24" s="3">
        <f t="shared" si="57"/>
        <v>0</v>
      </c>
      <c r="BK24" s="3">
        <f t="shared" si="58"/>
        <v>0</v>
      </c>
      <c r="BL24" s="3">
        <f t="shared" si="59"/>
        <v>0</v>
      </c>
      <c r="BM24" s="3">
        <f t="shared" si="60"/>
        <v>0</v>
      </c>
      <c r="BN24" s="3">
        <f t="shared" si="61"/>
        <v>0</v>
      </c>
      <c r="BO24" s="3">
        <f t="shared" si="62"/>
        <v>0</v>
      </c>
      <c r="BP24" s="3">
        <f t="shared" si="63"/>
        <v>0</v>
      </c>
      <c r="BQ24" s="3">
        <f t="shared" si="64"/>
        <v>0</v>
      </c>
      <c r="BR24" s="3">
        <f t="shared" si="65"/>
        <v>0</v>
      </c>
      <c r="BS24" s="3">
        <f t="shared" si="66"/>
        <v>0</v>
      </c>
      <c r="BT24" s="3">
        <f t="shared" si="67"/>
        <v>0</v>
      </c>
    </row>
    <row r="25" spans="1:72" x14ac:dyDescent="0.25">
      <c r="A25" s="2" t="str">
        <f>'Chart 2a price level'!A10</f>
        <v>Apr 2025</v>
      </c>
      <c r="B25" s="2">
        <f>'Chart 2a price level'!F10</f>
        <v>0</v>
      </c>
      <c r="C25" s="3">
        <f>'Chart 2a price level'!B10</f>
        <v>0.28418709504286521</v>
      </c>
      <c r="D25" s="3">
        <f>'Chart 2a price level'!C10</f>
        <v>3.023167015952032E-3</v>
      </c>
      <c r="E25" s="3">
        <f>'Chart 2a price level'!D10</f>
        <v>2.4831737235846491E-2</v>
      </c>
      <c r="F25" s="3">
        <f t="shared" si="5"/>
        <v>0.28418709504286521</v>
      </c>
      <c r="G25" s="3">
        <f t="shared" si="6"/>
        <v>0.28721026205881722</v>
      </c>
      <c r="H25" s="3">
        <f t="shared" si="7"/>
        <v>0.3120419992946637</v>
      </c>
      <c r="I25" s="3">
        <f t="shared" si="8"/>
        <v>0.28721026205881722</v>
      </c>
      <c r="J25" s="3">
        <f t="shared" si="9"/>
        <v>0.3120419992946637</v>
      </c>
      <c r="K25" s="3">
        <f t="shared" si="10"/>
        <v>0.28418709504286521</v>
      </c>
      <c r="L25" s="3">
        <f t="shared" si="11"/>
        <v>0.28721026205881722</v>
      </c>
      <c r="M25" s="3">
        <f t="shared" si="12"/>
        <v>0</v>
      </c>
      <c r="N25" s="3">
        <f t="shared" si="13"/>
        <v>0.28418709504286521</v>
      </c>
      <c r="O25" s="3">
        <f t="shared" si="14"/>
        <v>0.28418709504286521</v>
      </c>
      <c r="P25" s="3">
        <f t="shared" si="15"/>
        <v>0</v>
      </c>
      <c r="Q25" s="2">
        <f t="shared" si="16"/>
        <v>1</v>
      </c>
      <c r="R25" s="3">
        <f t="shared" si="17"/>
        <v>0</v>
      </c>
      <c r="S25" s="3">
        <f t="shared" si="18"/>
        <v>0</v>
      </c>
      <c r="T25" s="2">
        <f t="shared" si="19"/>
        <v>1</v>
      </c>
      <c r="U25" s="3">
        <f t="shared" si="20"/>
        <v>3.0231670159520108E-3</v>
      </c>
      <c r="V25" s="3">
        <f t="shared" si="21"/>
        <v>0.28418709504286521</v>
      </c>
      <c r="W25" s="2">
        <f t="shared" si="22"/>
        <v>2</v>
      </c>
      <c r="X25" s="3">
        <f t="shared" si="23"/>
        <v>0</v>
      </c>
      <c r="Y25" s="3">
        <f t="shared" si="24"/>
        <v>0</v>
      </c>
      <c r="Z25" s="2">
        <f t="shared" si="25"/>
        <v>1</v>
      </c>
      <c r="AA25" s="3">
        <f t="shared" si="26"/>
        <v>2.4831737235846474E-2</v>
      </c>
      <c r="AB25" s="3">
        <f t="shared" si="27"/>
        <v>0.28721026205881722</v>
      </c>
      <c r="AC25" s="2">
        <f t="shared" si="28"/>
        <v>3</v>
      </c>
      <c r="AD25" s="3">
        <f t="shared" si="29"/>
        <v>0</v>
      </c>
      <c r="AE25" s="3">
        <f t="shared" si="30"/>
        <v>0</v>
      </c>
      <c r="AF25" s="2">
        <f t="shared" si="31"/>
        <v>1</v>
      </c>
      <c r="AG25" s="2" t="str">
        <f>IF(COUNTIF($H$10:$M$10,A25)&gt;0,RIGHT(A25,4)&amp;"m"&amp;MATCH(LEFT(A25,3),{"Jan","Feb","Mar","Apr","May","Jun","Jul","Aug","Sep","Oct","Nov","Dec"},0),"")</f>
        <v/>
      </c>
      <c r="AK25" s="3">
        <f t="shared" si="32"/>
        <v>0.28418709504286521</v>
      </c>
      <c r="AL25" s="3">
        <f t="shared" si="33"/>
        <v>0</v>
      </c>
      <c r="AM25" s="3">
        <f t="shared" si="34"/>
        <v>0</v>
      </c>
      <c r="AN25" s="3">
        <f t="shared" si="35"/>
        <v>0</v>
      </c>
      <c r="AO25" s="3">
        <f t="shared" si="36"/>
        <v>0</v>
      </c>
      <c r="AP25" s="3">
        <f t="shared" si="37"/>
        <v>0</v>
      </c>
      <c r="AQ25" s="3">
        <f t="shared" si="38"/>
        <v>0</v>
      </c>
      <c r="AR25" s="3">
        <f t="shared" si="39"/>
        <v>3.0231670159520108E-3</v>
      </c>
      <c r="AS25" s="3">
        <f t="shared" si="40"/>
        <v>0</v>
      </c>
      <c r="AT25" s="3">
        <f t="shared" si="41"/>
        <v>0</v>
      </c>
      <c r="AU25" s="3">
        <f t="shared" si="42"/>
        <v>0</v>
      </c>
      <c r="AV25" s="3">
        <f t="shared" si="43"/>
        <v>0</v>
      </c>
      <c r="AW25" s="3">
        <f t="shared" si="44"/>
        <v>0</v>
      </c>
      <c r="AX25" s="3">
        <f t="shared" si="45"/>
        <v>0</v>
      </c>
      <c r="AY25" s="3">
        <f t="shared" si="46"/>
        <v>2.4831737235846474E-2</v>
      </c>
      <c r="AZ25" s="3">
        <f t="shared" si="47"/>
        <v>0</v>
      </c>
      <c r="BA25" s="3">
        <f t="shared" si="48"/>
        <v>0</v>
      </c>
      <c r="BB25" s="3">
        <f t="shared" si="49"/>
        <v>0</v>
      </c>
      <c r="BC25" s="3">
        <f t="shared" si="50"/>
        <v>0</v>
      </c>
      <c r="BD25" s="3">
        <f t="shared" si="51"/>
        <v>0</v>
      </c>
      <c r="BE25" s="3">
        <f t="shared" si="52"/>
        <v>0</v>
      </c>
      <c r="BF25" s="3">
        <f t="shared" si="53"/>
        <v>0</v>
      </c>
      <c r="BG25" s="3">
        <f t="shared" si="54"/>
        <v>0</v>
      </c>
      <c r="BH25" s="3">
        <f t="shared" si="55"/>
        <v>0</v>
      </c>
      <c r="BI25" s="3">
        <f t="shared" si="56"/>
        <v>0</v>
      </c>
      <c r="BJ25" s="3">
        <f t="shared" si="57"/>
        <v>0</v>
      </c>
      <c r="BK25" s="3">
        <f t="shared" si="58"/>
        <v>0</v>
      </c>
      <c r="BL25" s="3">
        <f t="shared" si="59"/>
        <v>0</v>
      </c>
      <c r="BM25" s="3">
        <f t="shared" si="60"/>
        <v>0</v>
      </c>
      <c r="BN25" s="3">
        <f t="shared" si="61"/>
        <v>0</v>
      </c>
      <c r="BO25" s="3">
        <f t="shared" si="62"/>
        <v>0</v>
      </c>
      <c r="BP25" s="3">
        <f t="shared" si="63"/>
        <v>0</v>
      </c>
      <c r="BQ25" s="3">
        <f t="shared" si="64"/>
        <v>0</v>
      </c>
      <c r="BR25" s="3">
        <f t="shared" si="65"/>
        <v>0</v>
      </c>
      <c r="BS25" s="3">
        <f t="shared" si="66"/>
        <v>0</v>
      </c>
      <c r="BT25" s="3">
        <f t="shared" si="67"/>
        <v>0</v>
      </c>
    </row>
    <row r="26" spans="1:72" x14ac:dyDescent="0.25">
      <c r="A26" s="2" t="str">
        <f>'Chart 2a price level'!A11</f>
        <v>May 2025</v>
      </c>
      <c r="B26" s="2">
        <f>'Chart 2a price level'!F11</f>
        <v>0</v>
      </c>
      <c r="C26" s="3">
        <f>'Chart 2a price level'!B11</f>
        <v>0.78216084428189425</v>
      </c>
      <c r="D26" s="3">
        <f>'Chart 2a price level'!C11</f>
        <v>1.183122125986364E-2</v>
      </c>
      <c r="E26" s="3">
        <f>'Chart 2a price level'!D11</f>
        <v>6.3780809106944628E-2</v>
      </c>
      <c r="F26" s="3">
        <f t="shared" si="5"/>
        <v>0.78216084428189425</v>
      </c>
      <c r="G26" s="3">
        <f t="shared" si="6"/>
        <v>0.79399206554175794</v>
      </c>
      <c r="H26" s="3">
        <f t="shared" si="7"/>
        <v>0.85777287464870255</v>
      </c>
      <c r="I26" s="3">
        <f t="shared" si="8"/>
        <v>0.79399206554175794</v>
      </c>
      <c r="J26" s="3">
        <f t="shared" si="9"/>
        <v>0.85777287464870255</v>
      </c>
      <c r="K26" s="3">
        <f t="shared" si="10"/>
        <v>0.78216084428189425</v>
      </c>
      <c r="L26" s="3">
        <f t="shared" si="11"/>
        <v>0.79399206554175794</v>
      </c>
      <c r="M26" s="3">
        <f t="shared" si="12"/>
        <v>0</v>
      </c>
      <c r="N26" s="3">
        <f t="shared" si="13"/>
        <v>0.78216084428189425</v>
      </c>
      <c r="O26" s="3">
        <f t="shared" si="14"/>
        <v>0.78216084428189425</v>
      </c>
      <c r="P26" s="3">
        <f t="shared" si="15"/>
        <v>0</v>
      </c>
      <c r="Q26" s="2">
        <f t="shared" si="16"/>
        <v>1</v>
      </c>
      <c r="R26" s="3">
        <f t="shared" si="17"/>
        <v>0</v>
      </c>
      <c r="S26" s="3">
        <f t="shared" si="18"/>
        <v>0</v>
      </c>
      <c r="T26" s="2">
        <f t="shared" si="19"/>
        <v>1</v>
      </c>
      <c r="U26" s="3">
        <f t="shared" si="20"/>
        <v>1.1831221259863689E-2</v>
      </c>
      <c r="V26" s="3">
        <f t="shared" si="21"/>
        <v>0.78216084428189425</v>
      </c>
      <c r="W26" s="2">
        <f t="shared" si="22"/>
        <v>2</v>
      </c>
      <c r="X26" s="3">
        <f t="shared" si="23"/>
        <v>0</v>
      </c>
      <c r="Y26" s="3">
        <f t="shared" si="24"/>
        <v>0</v>
      </c>
      <c r="Z26" s="2">
        <f t="shared" si="25"/>
        <v>1</v>
      </c>
      <c r="AA26" s="3">
        <f t="shared" si="26"/>
        <v>6.3780809106944614E-2</v>
      </c>
      <c r="AB26" s="3">
        <f t="shared" si="27"/>
        <v>0.79399206554175794</v>
      </c>
      <c r="AC26" s="2">
        <f t="shared" si="28"/>
        <v>3</v>
      </c>
      <c r="AD26" s="3">
        <f t="shared" si="29"/>
        <v>0</v>
      </c>
      <c r="AE26" s="3">
        <f t="shared" si="30"/>
        <v>0</v>
      </c>
      <c r="AF26" s="2">
        <f t="shared" si="31"/>
        <v>1</v>
      </c>
      <c r="AG26" s="2" t="str">
        <f>IF(COUNTIF($H$10:$M$10,A26)&gt;0,RIGHT(A26,4)&amp;"m"&amp;MATCH(LEFT(A26,3),{"Jan","Feb","Mar","Apr","May","Jun","Jul","Aug","Sep","Oct","Nov","Dec"},0),"")</f>
        <v/>
      </c>
      <c r="AK26" s="3">
        <f t="shared" si="32"/>
        <v>0.78216084428189425</v>
      </c>
      <c r="AL26" s="3">
        <f t="shared" si="33"/>
        <v>0</v>
      </c>
      <c r="AM26" s="3">
        <f t="shared" si="34"/>
        <v>0</v>
      </c>
      <c r="AN26" s="3">
        <f t="shared" si="35"/>
        <v>0</v>
      </c>
      <c r="AO26" s="3">
        <f t="shared" si="36"/>
        <v>0</v>
      </c>
      <c r="AP26" s="3">
        <f t="shared" si="37"/>
        <v>0</v>
      </c>
      <c r="AQ26" s="3">
        <f t="shared" si="38"/>
        <v>0</v>
      </c>
      <c r="AR26" s="3">
        <f t="shared" si="39"/>
        <v>1.1831221259863689E-2</v>
      </c>
      <c r="AS26" s="3">
        <f t="shared" si="40"/>
        <v>0</v>
      </c>
      <c r="AT26" s="3">
        <f t="shared" si="41"/>
        <v>0</v>
      </c>
      <c r="AU26" s="3">
        <f t="shared" si="42"/>
        <v>0</v>
      </c>
      <c r="AV26" s="3">
        <f t="shared" si="43"/>
        <v>0</v>
      </c>
      <c r="AW26" s="3">
        <f t="shared" si="44"/>
        <v>0</v>
      </c>
      <c r="AX26" s="3">
        <f t="shared" si="45"/>
        <v>0</v>
      </c>
      <c r="AY26" s="3">
        <f t="shared" si="46"/>
        <v>6.3780809106944614E-2</v>
      </c>
      <c r="AZ26" s="3">
        <f t="shared" si="47"/>
        <v>0</v>
      </c>
      <c r="BA26" s="3">
        <f t="shared" si="48"/>
        <v>0</v>
      </c>
      <c r="BB26" s="3">
        <f t="shared" si="49"/>
        <v>0</v>
      </c>
      <c r="BC26" s="3">
        <f t="shared" si="50"/>
        <v>0</v>
      </c>
      <c r="BD26" s="3">
        <f t="shared" si="51"/>
        <v>0</v>
      </c>
      <c r="BE26" s="3">
        <f t="shared" si="52"/>
        <v>0</v>
      </c>
      <c r="BF26" s="3">
        <f t="shared" si="53"/>
        <v>0</v>
      </c>
      <c r="BG26" s="3">
        <f t="shared" si="54"/>
        <v>0</v>
      </c>
      <c r="BH26" s="3">
        <f t="shared" si="55"/>
        <v>0</v>
      </c>
      <c r="BI26" s="3">
        <f t="shared" si="56"/>
        <v>0</v>
      </c>
      <c r="BJ26" s="3">
        <f t="shared" si="57"/>
        <v>0</v>
      </c>
      <c r="BK26" s="3">
        <f t="shared" si="58"/>
        <v>0</v>
      </c>
      <c r="BL26" s="3">
        <f t="shared" si="59"/>
        <v>0</v>
      </c>
      <c r="BM26" s="3">
        <f t="shared" si="60"/>
        <v>0</v>
      </c>
      <c r="BN26" s="3">
        <f t="shared" si="61"/>
        <v>0</v>
      </c>
      <c r="BO26" s="3">
        <f t="shared" si="62"/>
        <v>0</v>
      </c>
      <c r="BP26" s="3">
        <f t="shared" si="63"/>
        <v>0</v>
      </c>
      <c r="BQ26" s="3">
        <f t="shared" si="64"/>
        <v>0</v>
      </c>
      <c r="BR26" s="3">
        <f t="shared" si="65"/>
        <v>0</v>
      </c>
      <c r="BS26" s="3">
        <f t="shared" si="66"/>
        <v>0</v>
      </c>
      <c r="BT26" s="3">
        <f t="shared" si="67"/>
        <v>0</v>
      </c>
    </row>
    <row r="27" spans="1:72" x14ac:dyDescent="0.25">
      <c r="A27" s="2" t="str">
        <f>'Chart 2a price level'!A12</f>
        <v>Jun 2025</v>
      </c>
      <c r="B27" s="2">
        <f>'Chart 2a price level'!F12</f>
        <v>0</v>
      </c>
      <c r="C27" s="3">
        <f>'Chart 2a price level'!B12</f>
        <v>1.3055890064077951</v>
      </c>
      <c r="D27" s="3">
        <f>'Chart 2a price level'!C12</f>
        <v>2.390476766644891E-2</v>
      </c>
      <c r="E27" s="3">
        <f>'Chart 2a price level'!D12</f>
        <v>0.1157464011868192</v>
      </c>
      <c r="F27" s="3">
        <f t="shared" si="5"/>
        <v>1.3055890064077951</v>
      </c>
      <c r="G27" s="3">
        <f t="shared" si="6"/>
        <v>1.3294937740742441</v>
      </c>
      <c r="H27" s="3">
        <f t="shared" si="7"/>
        <v>1.4452401752610633</v>
      </c>
      <c r="I27" s="3">
        <f t="shared" si="8"/>
        <v>1.3294937740742441</v>
      </c>
      <c r="J27" s="3">
        <f t="shared" si="9"/>
        <v>1.4452401752610633</v>
      </c>
      <c r="K27" s="3">
        <f t="shared" si="10"/>
        <v>1.3055890064077951</v>
      </c>
      <c r="L27" s="3">
        <f t="shared" si="11"/>
        <v>1.3294937740742441</v>
      </c>
      <c r="M27" s="3">
        <f t="shared" si="12"/>
        <v>0</v>
      </c>
      <c r="N27" s="3">
        <f t="shared" si="13"/>
        <v>1.3055890064077951</v>
      </c>
      <c r="O27" s="3">
        <f t="shared" si="14"/>
        <v>1.3055890064077951</v>
      </c>
      <c r="P27" s="3">
        <f t="shared" si="15"/>
        <v>0</v>
      </c>
      <c r="Q27" s="2">
        <f t="shared" si="16"/>
        <v>1</v>
      </c>
      <c r="R27" s="3">
        <f t="shared" si="17"/>
        <v>0</v>
      </c>
      <c r="S27" s="3">
        <f t="shared" si="18"/>
        <v>0</v>
      </c>
      <c r="T27" s="2">
        <f t="shared" si="19"/>
        <v>1</v>
      </c>
      <c r="U27" s="3">
        <f t="shared" si="20"/>
        <v>2.3904767666449001E-2</v>
      </c>
      <c r="V27" s="3">
        <f t="shared" si="21"/>
        <v>1.3055890064077951</v>
      </c>
      <c r="W27" s="2">
        <f t="shared" si="22"/>
        <v>2</v>
      </c>
      <c r="X27" s="3">
        <f t="shared" si="23"/>
        <v>0</v>
      </c>
      <c r="Y27" s="3">
        <f t="shared" si="24"/>
        <v>0</v>
      </c>
      <c r="Z27" s="2">
        <f t="shared" si="25"/>
        <v>1</v>
      </c>
      <c r="AA27" s="3">
        <f t="shared" si="26"/>
        <v>0.11574640118681923</v>
      </c>
      <c r="AB27" s="3">
        <f t="shared" si="27"/>
        <v>1.3294937740742441</v>
      </c>
      <c r="AC27" s="2">
        <f t="shared" si="28"/>
        <v>3</v>
      </c>
      <c r="AD27" s="3">
        <f t="shared" si="29"/>
        <v>0</v>
      </c>
      <c r="AE27" s="3">
        <f t="shared" si="30"/>
        <v>0</v>
      </c>
      <c r="AF27" s="2">
        <f t="shared" si="31"/>
        <v>1</v>
      </c>
      <c r="AG27" s="2" t="str">
        <f>IF(COUNTIF($H$10:$M$10,A27)&gt;0,RIGHT(A27,4)&amp;"m"&amp;MATCH(LEFT(A27,3),{"Jan","Feb","Mar","Apr","May","Jun","Jul","Aug","Sep","Oct","Nov","Dec"},0),"")</f>
        <v/>
      </c>
      <c r="AK27" s="3">
        <f t="shared" si="32"/>
        <v>1.3055890064077951</v>
      </c>
      <c r="AL27" s="3">
        <f t="shared" si="33"/>
        <v>0</v>
      </c>
      <c r="AM27" s="3">
        <f t="shared" si="34"/>
        <v>0</v>
      </c>
      <c r="AN27" s="3">
        <f t="shared" si="35"/>
        <v>0</v>
      </c>
      <c r="AO27" s="3">
        <f t="shared" si="36"/>
        <v>0</v>
      </c>
      <c r="AP27" s="3">
        <f t="shared" si="37"/>
        <v>0</v>
      </c>
      <c r="AQ27" s="3">
        <f t="shared" si="38"/>
        <v>0</v>
      </c>
      <c r="AR27" s="3">
        <f t="shared" si="39"/>
        <v>2.3904767666449001E-2</v>
      </c>
      <c r="AS27" s="3">
        <f t="shared" si="40"/>
        <v>0</v>
      </c>
      <c r="AT27" s="3">
        <f t="shared" si="41"/>
        <v>0</v>
      </c>
      <c r="AU27" s="3">
        <f t="shared" si="42"/>
        <v>0</v>
      </c>
      <c r="AV27" s="3">
        <f t="shared" si="43"/>
        <v>0</v>
      </c>
      <c r="AW27" s="3">
        <f t="shared" si="44"/>
        <v>0</v>
      </c>
      <c r="AX27" s="3">
        <f t="shared" si="45"/>
        <v>0</v>
      </c>
      <c r="AY27" s="3">
        <f t="shared" si="46"/>
        <v>0.11574640118681923</v>
      </c>
      <c r="AZ27" s="3">
        <f t="shared" si="47"/>
        <v>0</v>
      </c>
      <c r="BA27" s="3">
        <f t="shared" si="48"/>
        <v>0</v>
      </c>
      <c r="BB27" s="3">
        <f t="shared" si="49"/>
        <v>0</v>
      </c>
      <c r="BC27" s="3">
        <f t="shared" si="50"/>
        <v>0</v>
      </c>
      <c r="BD27" s="3">
        <f t="shared" si="51"/>
        <v>0</v>
      </c>
      <c r="BE27" s="3">
        <f t="shared" si="52"/>
        <v>0</v>
      </c>
      <c r="BF27" s="3">
        <f t="shared" si="53"/>
        <v>0</v>
      </c>
      <c r="BG27" s="3">
        <f t="shared" si="54"/>
        <v>0</v>
      </c>
      <c r="BH27" s="3">
        <f t="shared" si="55"/>
        <v>0</v>
      </c>
      <c r="BI27" s="3">
        <f t="shared" si="56"/>
        <v>0</v>
      </c>
      <c r="BJ27" s="3">
        <f t="shared" si="57"/>
        <v>0</v>
      </c>
      <c r="BK27" s="3">
        <f t="shared" si="58"/>
        <v>0</v>
      </c>
      <c r="BL27" s="3">
        <f t="shared" si="59"/>
        <v>0</v>
      </c>
      <c r="BM27" s="3">
        <f t="shared" si="60"/>
        <v>0</v>
      </c>
      <c r="BN27" s="3">
        <f t="shared" si="61"/>
        <v>0</v>
      </c>
      <c r="BO27" s="3">
        <f t="shared" si="62"/>
        <v>0</v>
      </c>
      <c r="BP27" s="3">
        <f t="shared" si="63"/>
        <v>0</v>
      </c>
      <c r="BQ27" s="3">
        <f t="shared" si="64"/>
        <v>0</v>
      </c>
      <c r="BR27" s="3">
        <f t="shared" si="65"/>
        <v>0</v>
      </c>
      <c r="BS27" s="3">
        <f t="shared" si="66"/>
        <v>0</v>
      </c>
      <c r="BT27" s="3">
        <f t="shared" si="67"/>
        <v>0</v>
      </c>
    </row>
    <row r="28" spans="1:72" x14ac:dyDescent="0.25">
      <c r="A28" s="2" t="str">
        <f>'Chart 2a price level'!A13</f>
        <v>Jul 2025</v>
      </c>
      <c r="B28" s="2">
        <f>'Chart 2a price level'!F13</f>
        <v>0</v>
      </c>
      <c r="C28" s="3">
        <f>'Chart 2a price level'!B13</f>
        <v>1.662603013945309</v>
      </c>
      <c r="D28" s="3">
        <f>'Chart 2a price level'!C13</f>
        <v>4.46425597562502E-2</v>
      </c>
      <c r="E28" s="3">
        <f>'Chart 2a price level'!D13</f>
        <v>0.17236740853661189</v>
      </c>
      <c r="F28" s="3">
        <f t="shared" si="5"/>
        <v>1.662603013945309</v>
      </c>
      <c r="G28" s="3">
        <f t="shared" si="6"/>
        <v>1.707245573701559</v>
      </c>
      <c r="H28" s="3">
        <f t="shared" si="7"/>
        <v>1.8796129822381709</v>
      </c>
      <c r="I28" s="3">
        <f t="shared" si="8"/>
        <v>1.707245573701559</v>
      </c>
      <c r="J28" s="3">
        <f t="shared" si="9"/>
        <v>1.8796129822381709</v>
      </c>
      <c r="K28" s="3">
        <f t="shared" si="10"/>
        <v>1.662603013945309</v>
      </c>
      <c r="L28" s="3">
        <f t="shared" si="11"/>
        <v>1.707245573701559</v>
      </c>
      <c r="M28" s="3">
        <f t="shared" si="12"/>
        <v>0</v>
      </c>
      <c r="N28" s="3">
        <f t="shared" si="13"/>
        <v>1.662603013945309</v>
      </c>
      <c r="O28" s="3">
        <f t="shared" si="14"/>
        <v>1.662603013945309</v>
      </c>
      <c r="P28" s="3">
        <f t="shared" si="15"/>
        <v>0</v>
      </c>
      <c r="Q28" s="2">
        <f t="shared" si="16"/>
        <v>1</v>
      </c>
      <c r="R28" s="3">
        <f t="shared" si="17"/>
        <v>0</v>
      </c>
      <c r="S28" s="3">
        <f t="shared" si="18"/>
        <v>0</v>
      </c>
      <c r="T28" s="2">
        <f t="shared" si="19"/>
        <v>1</v>
      </c>
      <c r="U28" s="3">
        <f t="shared" si="20"/>
        <v>4.4642559756250089E-2</v>
      </c>
      <c r="V28" s="3">
        <f t="shared" si="21"/>
        <v>1.662603013945309</v>
      </c>
      <c r="W28" s="2">
        <f t="shared" si="22"/>
        <v>2</v>
      </c>
      <c r="X28" s="3">
        <f t="shared" si="23"/>
        <v>0</v>
      </c>
      <c r="Y28" s="3">
        <f t="shared" si="24"/>
        <v>0</v>
      </c>
      <c r="Z28" s="2">
        <f t="shared" si="25"/>
        <v>1</v>
      </c>
      <c r="AA28" s="3">
        <f t="shared" si="26"/>
        <v>0.17236740853661181</v>
      </c>
      <c r="AB28" s="3">
        <f t="shared" si="27"/>
        <v>1.707245573701559</v>
      </c>
      <c r="AC28" s="2">
        <f t="shared" si="28"/>
        <v>3</v>
      </c>
      <c r="AD28" s="3">
        <f t="shared" si="29"/>
        <v>0</v>
      </c>
      <c r="AE28" s="3">
        <f t="shared" si="30"/>
        <v>0</v>
      </c>
      <c r="AF28" s="2">
        <f t="shared" si="31"/>
        <v>1</v>
      </c>
      <c r="AG28" s="2" t="str">
        <f>IF(COUNTIF($H$10:$M$10,A28)&gt;0,RIGHT(A28,4)&amp;"m"&amp;MATCH(LEFT(A28,3),{"Jan","Feb","Mar","Apr","May","Jun","Jul","Aug","Sep","Oct","Nov","Dec"},0),"")</f>
        <v>2025m7</v>
      </c>
      <c r="AK28" s="3">
        <f t="shared" si="32"/>
        <v>1.662603013945309</v>
      </c>
      <c r="AL28" s="3">
        <f t="shared" si="33"/>
        <v>0</v>
      </c>
      <c r="AM28" s="3">
        <f t="shared" si="34"/>
        <v>0</v>
      </c>
      <c r="AN28" s="3">
        <f t="shared" si="35"/>
        <v>0</v>
      </c>
      <c r="AO28" s="3">
        <f t="shared" si="36"/>
        <v>0</v>
      </c>
      <c r="AP28" s="3">
        <f t="shared" si="37"/>
        <v>0</v>
      </c>
      <c r="AQ28" s="3">
        <f t="shared" si="38"/>
        <v>0</v>
      </c>
      <c r="AR28" s="3">
        <f t="shared" si="39"/>
        <v>4.4642559756250089E-2</v>
      </c>
      <c r="AS28" s="3">
        <f t="shared" si="40"/>
        <v>0</v>
      </c>
      <c r="AT28" s="3">
        <f t="shared" si="41"/>
        <v>0</v>
      </c>
      <c r="AU28" s="3">
        <f t="shared" si="42"/>
        <v>0</v>
      </c>
      <c r="AV28" s="3">
        <f t="shared" si="43"/>
        <v>0</v>
      </c>
      <c r="AW28" s="3">
        <f t="shared" si="44"/>
        <v>0</v>
      </c>
      <c r="AX28" s="3">
        <f t="shared" si="45"/>
        <v>0</v>
      </c>
      <c r="AY28" s="3">
        <f t="shared" si="46"/>
        <v>0.17236740853661181</v>
      </c>
      <c r="AZ28" s="3">
        <f t="shared" si="47"/>
        <v>0</v>
      </c>
      <c r="BA28" s="3">
        <f t="shared" si="48"/>
        <v>0</v>
      </c>
      <c r="BB28" s="3">
        <f t="shared" si="49"/>
        <v>0</v>
      </c>
      <c r="BC28" s="3">
        <f t="shared" si="50"/>
        <v>0</v>
      </c>
      <c r="BD28" s="3">
        <f t="shared" si="51"/>
        <v>0</v>
      </c>
      <c r="BE28" s="3">
        <f t="shared" si="52"/>
        <v>0</v>
      </c>
      <c r="BF28" s="3">
        <f t="shared" si="53"/>
        <v>0</v>
      </c>
      <c r="BG28" s="3">
        <f t="shared" si="54"/>
        <v>0</v>
      </c>
      <c r="BH28" s="3">
        <f t="shared" si="55"/>
        <v>0</v>
      </c>
      <c r="BI28" s="3">
        <f t="shared" si="56"/>
        <v>0</v>
      </c>
      <c r="BJ28" s="3">
        <f t="shared" si="57"/>
        <v>0</v>
      </c>
      <c r="BK28" s="3">
        <f t="shared" si="58"/>
        <v>0</v>
      </c>
      <c r="BL28" s="3">
        <f t="shared" si="59"/>
        <v>0</v>
      </c>
      <c r="BM28" s="3">
        <f t="shared" si="60"/>
        <v>0</v>
      </c>
      <c r="BN28" s="3">
        <f t="shared" si="61"/>
        <v>0</v>
      </c>
      <c r="BO28" s="3">
        <f t="shared" si="62"/>
        <v>0</v>
      </c>
      <c r="BP28" s="3">
        <f t="shared" si="63"/>
        <v>0</v>
      </c>
      <c r="BQ28" s="3">
        <f t="shared" si="64"/>
        <v>0</v>
      </c>
      <c r="BR28" s="3">
        <f t="shared" si="65"/>
        <v>0</v>
      </c>
      <c r="BS28" s="3">
        <f t="shared" si="66"/>
        <v>0</v>
      </c>
      <c r="BT28" s="3">
        <f t="shared" si="67"/>
        <v>0</v>
      </c>
    </row>
    <row r="29" spans="1:72" x14ac:dyDescent="0.25">
      <c r="A29" s="2" t="str">
        <f>'Chart 2a price level'!A14</f>
        <v>Aug 2025</v>
      </c>
      <c r="B29" s="2">
        <f>'Chart 2a price level'!F14</f>
        <v>0</v>
      </c>
      <c r="C29" s="3">
        <f>'Chart 2a price level'!B14</f>
        <v>1.9320701145834289</v>
      </c>
      <c r="D29" s="3">
        <f>'Chart 2a price level'!C14</f>
        <v>6.6976004249606189E-2</v>
      </c>
      <c r="E29" s="3">
        <f>'Chart 2a price level'!D14</f>
        <v>0.23132313380713829</v>
      </c>
      <c r="F29" s="3">
        <f t="shared" si="5"/>
        <v>1.9320701145834289</v>
      </c>
      <c r="G29" s="3">
        <f t="shared" si="6"/>
        <v>1.9990461188330351</v>
      </c>
      <c r="H29" s="3">
        <f t="shared" si="7"/>
        <v>2.2303692526401733</v>
      </c>
      <c r="I29" s="3">
        <f t="shared" si="8"/>
        <v>1.9990461188330351</v>
      </c>
      <c r="J29" s="3">
        <f t="shared" si="9"/>
        <v>2.2303692526401733</v>
      </c>
      <c r="K29" s="3">
        <f t="shared" si="10"/>
        <v>1.9320701145834289</v>
      </c>
      <c r="L29" s="3">
        <f t="shared" si="11"/>
        <v>1.9990461188330351</v>
      </c>
      <c r="M29" s="3">
        <f t="shared" si="12"/>
        <v>0</v>
      </c>
      <c r="N29" s="3">
        <f t="shared" si="13"/>
        <v>1.9320701145834289</v>
      </c>
      <c r="O29" s="3">
        <f t="shared" si="14"/>
        <v>1.9320701145834289</v>
      </c>
      <c r="P29" s="3">
        <f t="shared" si="15"/>
        <v>0</v>
      </c>
      <c r="Q29" s="2">
        <f t="shared" si="16"/>
        <v>1</v>
      </c>
      <c r="R29" s="3">
        <f t="shared" si="17"/>
        <v>0</v>
      </c>
      <c r="S29" s="3">
        <f t="shared" si="18"/>
        <v>0</v>
      </c>
      <c r="T29" s="2">
        <f t="shared" si="19"/>
        <v>1</v>
      </c>
      <c r="U29" s="3">
        <f t="shared" si="20"/>
        <v>6.6976004249606147E-2</v>
      </c>
      <c r="V29" s="3">
        <f t="shared" si="21"/>
        <v>1.9320701145834289</v>
      </c>
      <c r="W29" s="2">
        <f t="shared" si="22"/>
        <v>2</v>
      </c>
      <c r="X29" s="3">
        <f t="shared" si="23"/>
        <v>0</v>
      </c>
      <c r="Y29" s="3">
        <f t="shared" si="24"/>
        <v>0</v>
      </c>
      <c r="Z29" s="2">
        <f t="shared" si="25"/>
        <v>1</v>
      </c>
      <c r="AA29" s="3">
        <f t="shared" si="26"/>
        <v>0.2313231338071382</v>
      </c>
      <c r="AB29" s="3">
        <f t="shared" si="27"/>
        <v>1.9990461188330351</v>
      </c>
      <c r="AC29" s="2">
        <f t="shared" si="28"/>
        <v>3</v>
      </c>
      <c r="AD29" s="3">
        <f t="shared" si="29"/>
        <v>0</v>
      </c>
      <c r="AE29" s="3">
        <f t="shared" si="30"/>
        <v>0</v>
      </c>
      <c r="AF29" s="2">
        <f t="shared" si="31"/>
        <v>1</v>
      </c>
      <c r="AG29" s="2" t="str">
        <f>IF(COUNTIF($H$10:$M$10,A29)&gt;0,RIGHT(A29,4)&amp;"m"&amp;MATCH(LEFT(A29,3),{"Jan","Feb","Mar","Apr","May","Jun","Jul","Aug","Sep","Oct","Nov","Dec"},0),"")</f>
        <v/>
      </c>
      <c r="AK29" s="3">
        <f t="shared" si="32"/>
        <v>1.9320701145834289</v>
      </c>
      <c r="AL29" s="3">
        <f t="shared" si="33"/>
        <v>0</v>
      </c>
      <c r="AM29" s="3">
        <f t="shared" si="34"/>
        <v>0</v>
      </c>
      <c r="AN29" s="3">
        <f t="shared" si="35"/>
        <v>0</v>
      </c>
      <c r="AO29" s="3">
        <f t="shared" si="36"/>
        <v>0</v>
      </c>
      <c r="AP29" s="3">
        <f t="shared" si="37"/>
        <v>0</v>
      </c>
      <c r="AQ29" s="3">
        <f t="shared" si="38"/>
        <v>0</v>
      </c>
      <c r="AR29" s="3">
        <f t="shared" si="39"/>
        <v>6.6976004249606147E-2</v>
      </c>
      <c r="AS29" s="3">
        <f t="shared" si="40"/>
        <v>0</v>
      </c>
      <c r="AT29" s="3">
        <f t="shared" si="41"/>
        <v>0</v>
      </c>
      <c r="AU29" s="3">
        <f t="shared" si="42"/>
        <v>0</v>
      </c>
      <c r="AV29" s="3">
        <f t="shared" si="43"/>
        <v>0</v>
      </c>
      <c r="AW29" s="3">
        <f t="shared" si="44"/>
        <v>0</v>
      </c>
      <c r="AX29" s="3">
        <f t="shared" si="45"/>
        <v>0</v>
      </c>
      <c r="AY29" s="3">
        <f t="shared" si="46"/>
        <v>0.2313231338071382</v>
      </c>
      <c r="AZ29" s="3">
        <f t="shared" si="47"/>
        <v>0</v>
      </c>
      <c r="BA29" s="3">
        <f t="shared" si="48"/>
        <v>0</v>
      </c>
      <c r="BB29" s="3">
        <f t="shared" si="49"/>
        <v>0</v>
      </c>
      <c r="BC29" s="3">
        <f t="shared" si="50"/>
        <v>0</v>
      </c>
      <c r="BD29" s="3">
        <f t="shared" si="51"/>
        <v>0</v>
      </c>
      <c r="BE29" s="3">
        <f t="shared" si="52"/>
        <v>0</v>
      </c>
      <c r="BF29" s="3">
        <f t="shared" si="53"/>
        <v>0</v>
      </c>
      <c r="BG29" s="3">
        <f t="shared" si="54"/>
        <v>0</v>
      </c>
      <c r="BH29" s="3">
        <f t="shared" si="55"/>
        <v>0</v>
      </c>
      <c r="BI29" s="3">
        <f t="shared" si="56"/>
        <v>0</v>
      </c>
      <c r="BJ29" s="3">
        <f t="shared" si="57"/>
        <v>0</v>
      </c>
      <c r="BK29" s="3">
        <f t="shared" si="58"/>
        <v>0</v>
      </c>
      <c r="BL29" s="3">
        <f t="shared" si="59"/>
        <v>0</v>
      </c>
      <c r="BM29" s="3">
        <f t="shared" si="60"/>
        <v>0</v>
      </c>
      <c r="BN29" s="3">
        <f t="shared" si="61"/>
        <v>0</v>
      </c>
      <c r="BO29" s="3">
        <f t="shared" si="62"/>
        <v>0</v>
      </c>
      <c r="BP29" s="3">
        <f t="shared" si="63"/>
        <v>0</v>
      </c>
      <c r="BQ29" s="3">
        <f t="shared" si="64"/>
        <v>0</v>
      </c>
      <c r="BR29" s="3">
        <f t="shared" si="65"/>
        <v>0</v>
      </c>
      <c r="BS29" s="3">
        <f t="shared" si="66"/>
        <v>0</v>
      </c>
      <c r="BT29" s="3">
        <f t="shared" si="67"/>
        <v>0</v>
      </c>
    </row>
    <row r="30" spans="1:72" x14ac:dyDescent="0.25">
      <c r="A30" s="2" t="str">
        <f>'Chart 2a price level'!A15</f>
        <v>Sep 2025</v>
      </c>
      <c r="B30" s="2">
        <f>'Chart 2a price level'!F15</f>
        <v>0</v>
      </c>
      <c r="C30" s="3">
        <f>'Chart 2a price level'!B15</f>
        <v>2.1802540474230439</v>
      </c>
      <c r="D30" s="3">
        <f>'Chart 2a price level'!C15</f>
        <v>8.9841245903366576E-2</v>
      </c>
      <c r="E30" s="3">
        <f>'Chart 2a price level'!D15</f>
        <v>0.3008086621079496</v>
      </c>
      <c r="F30" s="3">
        <f t="shared" si="5"/>
        <v>2.1802540474230439</v>
      </c>
      <c r="G30" s="3">
        <f t="shared" si="6"/>
        <v>2.2700952933264102</v>
      </c>
      <c r="H30" s="3">
        <f t="shared" si="7"/>
        <v>2.57090395543436</v>
      </c>
      <c r="I30" s="3">
        <f t="shared" si="8"/>
        <v>2.2700952933264102</v>
      </c>
      <c r="J30" s="3">
        <f t="shared" si="9"/>
        <v>2.57090395543436</v>
      </c>
      <c r="K30" s="3">
        <f t="shared" si="10"/>
        <v>2.1802540474230439</v>
      </c>
      <c r="L30" s="3">
        <f t="shared" si="11"/>
        <v>2.2700952933264102</v>
      </c>
      <c r="M30" s="3">
        <f t="shared" si="12"/>
        <v>0</v>
      </c>
      <c r="N30" s="3">
        <f t="shared" si="13"/>
        <v>2.1802540474230439</v>
      </c>
      <c r="O30" s="3">
        <f t="shared" si="14"/>
        <v>2.1802540474230439</v>
      </c>
      <c r="P30" s="3">
        <f t="shared" si="15"/>
        <v>0</v>
      </c>
      <c r="Q30" s="2">
        <f t="shared" si="16"/>
        <v>1</v>
      </c>
      <c r="R30" s="3">
        <f t="shared" si="17"/>
        <v>0</v>
      </c>
      <c r="S30" s="3">
        <f t="shared" si="18"/>
        <v>0</v>
      </c>
      <c r="T30" s="2">
        <f t="shared" si="19"/>
        <v>1</v>
      </c>
      <c r="U30" s="3">
        <f t="shared" si="20"/>
        <v>8.9841245903366396E-2</v>
      </c>
      <c r="V30" s="3">
        <f t="shared" si="21"/>
        <v>2.1802540474230439</v>
      </c>
      <c r="W30" s="2">
        <f t="shared" si="22"/>
        <v>2</v>
      </c>
      <c r="X30" s="3">
        <f t="shared" si="23"/>
        <v>0</v>
      </c>
      <c r="Y30" s="3">
        <f t="shared" si="24"/>
        <v>0</v>
      </c>
      <c r="Z30" s="2">
        <f t="shared" si="25"/>
        <v>1</v>
      </c>
      <c r="AA30" s="3">
        <f t="shared" si="26"/>
        <v>0.30080866210794976</v>
      </c>
      <c r="AB30" s="3">
        <f t="shared" si="27"/>
        <v>2.2700952933264102</v>
      </c>
      <c r="AC30" s="2">
        <f t="shared" si="28"/>
        <v>3</v>
      </c>
      <c r="AD30" s="3">
        <f t="shared" si="29"/>
        <v>0</v>
      </c>
      <c r="AE30" s="3">
        <f t="shared" si="30"/>
        <v>0</v>
      </c>
      <c r="AF30" s="2">
        <f t="shared" si="31"/>
        <v>1</v>
      </c>
      <c r="AG30" s="2" t="str">
        <f>IF(COUNTIF($H$10:$M$10,A30)&gt;0,RIGHT(A30,4)&amp;"m"&amp;MATCH(LEFT(A30,3),{"Jan","Feb","Mar","Apr","May","Jun","Jul","Aug","Sep","Oct","Nov","Dec"},0),"")</f>
        <v/>
      </c>
      <c r="AK30" s="3">
        <f t="shared" si="32"/>
        <v>2.1802540474230439</v>
      </c>
      <c r="AL30" s="3">
        <f t="shared" si="33"/>
        <v>0</v>
      </c>
      <c r="AM30" s="3">
        <f t="shared" si="34"/>
        <v>0</v>
      </c>
      <c r="AN30" s="3">
        <f t="shared" si="35"/>
        <v>0</v>
      </c>
      <c r="AO30" s="3">
        <f t="shared" si="36"/>
        <v>0</v>
      </c>
      <c r="AP30" s="3">
        <f t="shared" si="37"/>
        <v>0</v>
      </c>
      <c r="AQ30" s="3">
        <f t="shared" si="38"/>
        <v>0</v>
      </c>
      <c r="AR30" s="3">
        <f t="shared" si="39"/>
        <v>8.9841245903366396E-2</v>
      </c>
      <c r="AS30" s="3">
        <f t="shared" si="40"/>
        <v>0</v>
      </c>
      <c r="AT30" s="3">
        <f t="shared" si="41"/>
        <v>0</v>
      </c>
      <c r="AU30" s="3">
        <f t="shared" si="42"/>
        <v>0</v>
      </c>
      <c r="AV30" s="3">
        <f t="shared" si="43"/>
        <v>0</v>
      </c>
      <c r="AW30" s="3">
        <f t="shared" si="44"/>
        <v>0</v>
      </c>
      <c r="AX30" s="3">
        <f t="shared" si="45"/>
        <v>0</v>
      </c>
      <c r="AY30" s="3">
        <f t="shared" si="46"/>
        <v>0.30080866210794976</v>
      </c>
      <c r="AZ30" s="3">
        <f t="shared" si="47"/>
        <v>0</v>
      </c>
      <c r="BA30" s="3">
        <f t="shared" si="48"/>
        <v>0</v>
      </c>
      <c r="BB30" s="3">
        <f t="shared" si="49"/>
        <v>0</v>
      </c>
      <c r="BC30" s="3">
        <f t="shared" si="50"/>
        <v>0</v>
      </c>
      <c r="BD30" s="3">
        <f t="shared" si="51"/>
        <v>0</v>
      </c>
      <c r="BE30" s="3">
        <f t="shared" si="52"/>
        <v>0</v>
      </c>
      <c r="BF30" s="3">
        <f t="shared" si="53"/>
        <v>0</v>
      </c>
      <c r="BG30" s="3">
        <f t="shared" si="54"/>
        <v>0</v>
      </c>
      <c r="BH30" s="3">
        <f t="shared" si="55"/>
        <v>0</v>
      </c>
      <c r="BI30" s="3">
        <f t="shared" si="56"/>
        <v>0</v>
      </c>
      <c r="BJ30" s="3">
        <f t="shared" si="57"/>
        <v>0</v>
      </c>
      <c r="BK30" s="3">
        <f t="shared" si="58"/>
        <v>0</v>
      </c>
      <c r="BL30" s="3">
        <f t="shared" si="59"/>
        <v>0</v>
      </c>
      <c r="BM30" s="3">
        <f t="shared" si="60"/>
        <v>0</v>
      </c>
      <c r="BN30" s="3">
        <f t="shared" si="61"/>
        <v>0</v>
      </c>
      <c r="BO30" s="3">
        <f t="shared" si="62"/>
        <v>0</v>
      </c>
      <c r="BP30" s="3">
        <f t="shared" si="63"/>
        <v>0</v>
      </c>
      <c r="BQ30" s="3">
        <f t="shared" si="64"/>
        <v>0</v>
      </c>
      <c r="BR30" s="3">
        <f t="shared" si="65"/>
        <v>0</v>
      </c>
      <c r="BS30" s="3">
        <f t="shared" si="66"/>
        <v>0</v>
      </c>
      <c r="BT30" s="3">
        <f t="shared" si="67"/>
        <v>0</v>
      </c>
    </row>
    <row r="31" spans="1:72" x14ac:dyDescent="0.25">
      <c r="A31" s="2" t="str">
        <f>'Chart 2a price level'!A16</f>
        <v>Oct 2025</v>
      </c>
      <c r="B31" s="2">
        <f>'Chart 2a price level'!F16</f>
        <v>0</v>
      </c>
      <c r="C31" s="3">
        <f>'Chart 2a price level'!B16</f>
        <v>2.2612118109598018</v>
      </c>
      <c r="D31" s="3">
        <f>'Chart 2a price level'!C16</f>
        <v>0.11039991525238541</v>
      </c>
      <c r="E31" s="3">
        <f>'Chart 2a price level'!D16</f>
        <v>0.37722917849267651</v>
      </c>
      <c r="F31" s="3">
        <f t="shared" si="5"/>
        <v>2.2612118109598018</v>
      </c>
      <c r="G31" s="3">
        <f t="shared" si="6"/>
        <v>2.3716117262121874</v>
      </c>
      <c r="H31" s="3">
        <f t="shared" si="7"/>
        <v>2.7488409047048639</v>
      </c>
      <c r="I31" s="3">
        <f t="shared" si="8"/>
        <v>2.3716117262121874</v>
      </c>
      <c r="J31" s="3">
        <f t="shared" si="9"/>
        <v>2.7488409047048639</v>
      </c>
      <c r="K31" s="3">
        <f t="shared" si="10"/>
        <v>2.2612118109598018</v>
      </c>
      <c r="L31" s="3">
        <f t="shared" si="11"/>
        <v>2.3716117262121874</v>
      </c>
      <c r="M31" s="3">
        <f t="shared" si="12"/>
        <v>0</v>
      </c>
      <c r="N31" s="3">
        <f t="shared" si="13"/>
        <v>2.2612118109598018</v>
      </c>
      <c r="O31" s="3">
        <f t="shared" si="14"/>
        <v>2.2612118109598018</v>
      </c>
      <c r="P31" s="3">
        <f t="shared" si="15"/>
        <v>0</v>
      </c>
      <c r="Q31" s="2">
        <f t="shared" si="16"/>
        <v>1</v>
      </c>
      <c r="R31" s="3">
        <f t="shared" si="17"/>
        <v>0</v>
      </c>
      <c r="S31" s="3">
        <f t="shared" si="18"/>
        <v>0</v>
      </c>
      <c r="T31" s="2">
        <f t="shared" si="19"/>
        <v>1</v>
      </c>
      <c r="U31" s="3">
        <f t="shared" si="20"/>
        <v>0.11039991525238557</v>
      </c>
      <c r="V31" s="3">
        <f t="shared" si="21"/>
        <v>2.2612118109598018</v>
      </c>
      <c r="W31" s="2">
        <f t="shared" si="22"/>
        <v>2</v>
      </c>
      <c r="X31" s="3">
        <f t="shared" si="23"/>
        <v>0</v>
      </c>
      <c r="Y31" s="3">
        <f t="shared" si="24"/>
        <v>0</v>
      </c>
      <c r="Z31" s="2">
        <f t="shared" si="25"/>
        <v>1</v>
      </c>
      <c r="AA31" s="3">
        <f t="shared" si="26"/>
        <v>0.37722917849267645</v>
      </c>
      <c r="AB31" s="3">
        <f t="shared" si="27"/>
        <v>2.3716117262121874</v>
      </c>
      <c r="AC31" s="2">
        <f t="shared" si="28"/>
        <v>3</v>
      </c>
      <c r="AD31" s="3">
        <f t="shared" si="29"/>
        <v>0</v>
      </c>
      <c r="AE31" s="3">
        <f t="shared" si="30"/>
        <v>0</v>
      </c>
      <c r="AF31" s="2">
        <f t="shared" si="31"/>
        <v>1</v>
      </c>
      <c r="AG31" s="2" t="str">
        <f>IF(COUNTIF($H$10:$M$10,A31)&gt;0,RIGHT(A31,4)&amp;"m"&amp;MATCH(LEFT(A31,3),{"Jan","Feb","Mar","Apr","May","Jun","Jul","Aug","Sep","Oct","Nov","Dec"},0),"")</f>
        <v/>
      </c>
      <c r="AK31" s="3">
        <f t="shared" si="32"/>
        <v>2.2612118109598018</v>
      </c>
      <c r="AL31" s="3">
        <f t="shared" si="33"/>
        <v>0</v>
      </c>
      <c r="AM31" s="3">
        <f t="shared" si="34"/>
        <v>0</v>
      </c>
      <c r="AN31" s="3">
        <f t="shared" si="35"/>
        <v>0</v>
      </c>
      <c r="AO31" s="3">
        <f t="shared" si="36"/>
        <v>0</v>
      </c>
      <c r="AP31" s="3">
        <f t="shared" si="37"/>
        <v>0</v>
      </c>
      <c r="AQ31" s="3">
        <f t="shared" si="38"/>
        <v>0</v>
      </c>
      <c r="AR31" s="3">
        <f t="shared" si="39"/>
        <v>0.11039991525238557</v>
      </c>
      <c r="AS31" s="3">
        <f t="shared" si="40"/>
        <v>0</v>
      </c>
      <c r="AT31" s="3">
        <f t="shared" si="41"/>
        <v>0</v>
      </c>
      <c r="AU31" s="3">
        <f t="shared" si="42"/>
        <v>0</v>
      </c>
      <c r="AV31" s="3">
        <f t="shared" si="43"/>
        <v>0</v>
      </c>
      <c r="AW31" s="3">
        <f t="shared" si="44"/>
        <v>0</v>
      </c>
      <c r="AX31" s="3">
        <f t="shared" si="45"/>
        <v>0</v>
      </c>
      <c r="AY31" s="3">
        <f t="shared" si="46"/>
        <v>0.37722917849267645</v>
      </c>
      <c r="AZ31" s="3">
        <f t="shared" si="47"/>
        <v>0</v>
      </c>
      <c r="BA31" s="3">
        <f t="shared" si="48"/>
        <v>0</v>
      </c>
      <c r="BB31" s="3">
        <f t="shared" si="49"/>
        <v>0</v>
      </c>
      <c r="BC31" s="3">
        <f t="shared" si="50"/>
        <v>0</v>
      </c>
      <c r="BD31" s="3">
        <f t="shared" si="51"/>
        <v>0</v>
      </c>
      <c r="BE31" s="3">
        <f t="shared" si="52"/>
        <v>0</v>
      </c>
      <c r="BF31" s="3">
        <f t="shared" si="53"/>
        <v>0</v>
      </c>
      <c r="BG31" s="3">
        <f t="shared" si="54"/>
        <v>0</v>
      </c>
      <c r="BH31" s="3">
        <f t="shared" si="55"/>
        <v>0</v>
      </c>
      <c r="BI31" s="3">
        <f t="shared" si="56"/>
        <v>0</v>
      </c>
      <c r="BJ31" s="3">
        <f t="shared" si="57"/>
        <v>0</v>
      </c>
      <c r="BK31" s="3">
        <f t="shared" si="58"/>
        <v>0</v>
      </c>
      <c r="BL31" s="3">
        <f t="shared" si="59"/>
        <v>0</v>
      </c>
      <c r="BM31" s="3">
        <f t="shared" si="60"/>
        <v>0</v>
      </c>
      <c r="BN31" s="3">
        <f t="shared" si="61"/>
        <v>0</v>
      </c>
      <c r="BO31" s="3">
        <f t="shared" si="62"/>
        <v>0</v>
      </c>
      <c r="BP31" s="3">
        <f t="shared" si="63"/>
        <v>0</v>
      </c>
      <c r="BQ31" s="3">
        <f t="shared" si="64"/>
        <v>0</v>
      </c>
      <c r="BR31" s="3">
        <f t="shared" si="65"/>
        <v>0</v>
      </c>
      <c r="BS31" s="3">
        <f t="shared" si="66"/>
        <v>0</v>
      </c>
      <c r="BT31" s="3">
        <f t="shared" si="67"/>
        <v>0</v>
      </c>
    </row>
    <row r="32" spans="1:72" x14ac:dyDescent="0.25">
      <c r="A32" s="2" t="str">
        <f>'Chart 2a price level'!A17</f>
        <v>Nov 2025</v>
      </c>
      <c r="B32" s="2">
        <f>'Chart 2a price level'!F17</f>
        <v>0</v>
      </c>
      <c r="C32" s="3">
        <f>'Chart 2a price level'!B17</f>
        <v>2.2708372150008169</v>
      </c>
      <c r="D32" s="3">
        <f>'Chart 2a price level'!C17</f>
        <v>0.13239688266656399</v>
      </c>
      <c r="E32" s="3">
        <f>'Chart 2a price level'!D17</f>
        <v>0.45480075871887271</v>
      </c>
      <c r="F32" s="3">
        <f t="shared" si="5"/>
        <v>2.2708372150008169</v>
      </c>
      <c r="G32" s="3">
        <f t="shared" si="6"/>
        <v>2.4032340976673807</v>
      </c>
      <c r="H32" s="3">
        <f t="shared" si="7"/>
        <v>2.8580348563862534</v>
      </c>
      <c r="I32" s="3">
        <f t="shared" si="8"/>
        <v>2.4032340976673807</v>
      </c>
      <c r="J32" s="3">
        <f t="shared" si="9"/>
        <v>2.8580348563862534</v>
      </c>
      <c r="K32" s="3">
        <f t="shared" si="10"/>
        <v>2.2708372150008169</v>
      </c>
      <c r="L32" s="3">
        <f t="shared" si="11"/>
        <v>2.4032340976673807</v>
      </c>
      <c r="M32" s="3">
        <f t="shared" si="12"/>
        <v>0</v>
      </c>
      <c r="N32" s="3">
        <f t="shared" si="13"/>
        <v>2.2708372150008169</v>
      </c>
      <c r="O32" s="3">
        <f t="shared" si="14"/>
        <v>2.2708372150008169</v>
      </c>
      <c r="P32" s="3">
        <f t="shared" si="15"/>
        <v>0</v>
      </c>
      <c r="Q32" s="2">
        <f t="shared" si="16"/>
        <v>1</v>
      </c>
      <c r="R32" s="3">
        <f t="shared" si="17"/>
        <v>0</v>
      </c>
      <c r="S32" s="3">
        <f t="shared" si="18"/>
        <v>0</v>
      </c>
      <c r="T32" s="2">
        <f t="shared" si="19"/>
        <v>1</v>
      </c>
      <c r="U32" s="3">
        <f t="shared" si="20"/>
        <v>0.1323968826665638</v>
      </c>
      <c r="V32" s="3">
        <f t="shared" si="21"/>
        <v>2.2708372150008169</v>
      </c>
      <c r="W32" s="2">
        <f t="shared" si="22"/>
        <v>2</v>
      </c>
      <c r="X32" s="3">
        <f t="shared" si="23"/>
        <v>0</v>
      </c>
      <c r="Y32" s="3">
        <f t="shared" si="24"/>
        <v>0</v>
      </c>
      <c r="Z32" s="2">
        <f t="shared" si="25"/>
        <v>1</v>
      </c>
      <c r="AA32" s="3">
        <f t="shared" si="26"/>
        <v>0.45480075871887271</v>
      </c>
      <c r="AB32" s="3">
        <f t="shared" si="27"/>
        <v>2.4032340976673807</v>
      </c>
      <c r="AC32" s="2">
        <f t="shared" si="28"/>
        <v>3</v>
      </c>
      <c r="AD32" s="3">
        <f t="shared" si="29"/>
        <v>0</v>
      </c>
      <c r="AE32" s="3">
        <f t="shared" si="30"/>
        <v>0</v>
      </c>
      <c r="AF32" s="2">
        <f t="shared" si="31"/>
        <v>1</v>
      </c>
      <c r="AG32" s="2" t="str">
        <f>IF(COUNTIF($H$10:$M$10,A32)&gt;0,RIGHT(A32,4)&amp;"m"&amp;MATCH(LEFT(A32,3),{"Jan","Feb","Mar","Apr","May","Jun","Jul","Aug","Sep","Oct","Nov","Dec"},0),"")</f>
        <v/>
      </c>
      <c r="AK32" s="3">
        <f t="shared" si="32"/>
        <v>2.2708372150008169</v>
      </c>
      <c r="AL32" s="3">
        <f t="shared" si="33"/>
        <v>0</v>
      </c>
      <c r="AM32" s="3">
        <f t="shared" si="34"/>
        <v>0</v>
      </c>
      <c r="AN32" s="3">
        <f t="shared" si="35"/>
        <v>0</v>
      </c>
      <c r="AO32" s="3">
        <f t="shared" si="36"/>
        <v>0</v>
      </c>
      <c r="AP32" s="3">
        <f t="shared" si="37"/>
        <v>0</v>
      </c>
      <c r="AQ32" s="3">
        <f t="shared" si="38"/>
        <v>0</v>
      </c>
      <c r="AR32" s="3">
        <f t="shared" si="39"/>
        <v>0.1323968826665638</v>
      </c>
      <c r="AS32" s="3">
        <f t="shared" si="40"/>
        <v>0</v>
      </c>
      <c r="AT32" s="3">
        <f t="shared" si="41"/>
        <v>0</v>
      </c>
      <c r="AU32" s="3">
        <f t="shared" si="42"/>
        <v>0</v>
      </c>
      <c r="AV32" s="3">
        <f t="shared" si="43"/>
        <v>0</v>
      </c>
      <c r="AW32" s="3">
        <f t="shared" si="44"/>
        <v>0</v>
      </c>
      <c r="AX32" s="3">
        <f t="shared" si="45"/>
        <v>0</v>
      </c>
      <c r="AY32" s="3">
        <f t="shared" si="46"/>
        <v>0.45480075871887271</v>
      </c>
      <c r="AZ32" s="3">
        <f t="shared" si="47"/>
        <v>0</v>
      </c>
      <c r="BA32" s="3">
        <f t="shared" si="48"/>
        <v>0</v>
      </c>
      <c r="BB32" s="3">
        <f t="shared" si="49"/>
        <v>0</v>
      </c>
      <c r="BC32" s="3">
        <f t="shared" si="50"/>
        <v>0</v>
      </c>
      <c r="BD32" s="3">
        <f t="shared" si="51"/>
        <v>0</v>
      </c>
      <c r="BE32" s="3">
        <f t="shared" si="52"/>
        <v>0</v>
      </c>
      <c r="BF32" s="3">
        <f t="shared" si="53"/>
        <v>0</v>
      </c>
      <c r="BG32" s="3">
        <f t="shared" si="54"/>
        <v>0</v>
      </c>
      <c r="BH32" s="3">
        <f t="shared" si="55"/>
        <v>0</v>
      </c>
      <c r="BI32" s="3">
        <f t="shared" si="56"/>
        <v>0</v>
      </c>
      <c r="BJ32" s="3">
        <f t="shared" si="57"/>
        <v>0</v>
      </c>
      <c r="BK32" s="3">
        <f t="shared" si="58"/>
        <v>0</v>
      </c>
      <c r="BL32" s="3">
        <f t="shared" si="59"/>
        <v>0</v>
      </c>
      <c r="BM32" s="3">
        <f t="shared" si="60"/>
        <v>0</v>
      </c>
      <c r="BN32" s="3">
        <f t="shared" si="61"/>
        <v>0</v>
      </c>
      <c r="BO32" s="3">
        <f t="shared" si="62"/>
        <v>0</v>
      </c>
      <c r="BP32" s="3">
        <f t="shared" si="63"/>
        <v>0</v>
      </c>
      <c r="BQ32" s="3">
        <f t="shared" si="64"/>
        <v>0</v>
      </c>
      <c r="BR32" s="3">
        <f t="shared" si="65"/>
        <v>0</v>
      </c>
      <c r="BS32" s="3">
        <f t="shared" si="66"/>
        <v>0</v>
      </c>
      <c r="BT32" s="3">
        <f t="shared" si="67"/>
        <v>0</v>
      </c>
    </row>
    <row r="33" spans="1:72" x14ac:dyDescent="0.25">
      <c r="A33" s="2" t="str">
        <f>'Chart 2a price level'!A18</f>
        <v>Dec 2025</v>
      </c>
      <c r="B33" s="2">
        <f>'Chart 2a price level'!F18</f>
        <v>0</v>
      </c>
      <c r="C33" s="3">
        <f>'Chart 2a price level'!B18</f>
        <v>2.199196403488068</v>
      </c>
      <c r="D33" s="3">
        <f>'Chart 2a price level'!C18</f>
        <v>0.15512645008395479</v>
      </c>
      <c r="E33" s="3">
        <f>'Chart 2a price level'!D18</f>
        <v>0.52359245706924862</v>
      </c>
      <c r="F33" s="3">
        <f t="shared" si="5"/>
        <v>2.199196403488068</v>
      </c>
      <c r="G33" s="3">
        <f t="shared" si="6"/>
        <v>2.3543228535720226</v>
      </c>
      <c r="H33" s="3">
        <f t="shared" si="7"/>
        <v>2.8779153106412712</v>
      </c>
      <c r="I33" s="3">
        <f t="shared" si="8"/>
        <v>2.3543228535720226</v>
      </c>
      <c r="J33" s="3">
        <f t="shared" si="9"/>
        <v>2.8779153106412712</v>
      </c>
      <c r="K33" s="3">
        <f t="shared" si="10"/>
        <v>2.199196403488068</v>
      </c>
      <c r="L33" s="3">
        <f t="shared" si="11"/>
        <v>2.3543228535720226</v>
      </c>
      <c r="M33" s="3">
        <f t="shared" si="12"/>
        <v>0</v>
      </c>
      <c r="N33" s="3">
        <f t="shared" si="13"/>
        <v>2.199196403488068</v>
      </c>
      <c r="O33" s="3">
        <f t="shared" si="14"/>
        <v>2.199196403488068</v>
      </c>
      <c r="P33" s="3">
        <f t="shared" si="15"/>
        <v>0</v>
      </c>
      <c r="Q33" s="2">
        <f t="shared" si="16"/>
        <v>1</v>
      </c>
      <c r="R33" s="3">
        <f t="shared" si="17"/>
        <v>0</v>
      </c>
      <c r="S33" s="3">
        <f t="shared" si="18"/>
        <v>0</v>
      </c>
      <c r="T33" s="2">
        <f t="shared" si="19"/>
        <v>1</v>
      </c>
      <c r="U33" s="3">
        <f t="shared" si="20"/>
        <v>0.15512645008395465</v>
      </c>
      <c r="V33" s="3">
        <f t="shared" si="21"/>
        <v>2.199196403488068</v>
      </c>
      <c r="W33" s="2">
        <f t="shared" si="22"/>
        <v>2</v>
      </c>
      <c r="X33" s="3">
        <f t="shared" si="23"/>
        <v>0</v>
      </c>
      <c r="Y33" s="3">
        <f t="shared" si="24"/>
        <v>0</v>
      </c>
      <c r="Z33" s="2">
        <f t="shared" si="25"/>
        <v>1</v>
      </c>
      <c r="AA33" s="3">
        <f t="shared" si="26"/>
        <v>0.52359245706924851</v>
      </c>
      <c r="AB33" s="3">
        <f t="shared" si="27"/>
        <v>2.3543228535720226</v>
      </c>
      <c r="AC33" s="2">
        <f t="shared" si="28"/>
        <v>3</v>
      </c>
      <c r="AD33" s="3">
        <f t="shared" si="29"/>
        <v>0</v>
      </c>
      <c r="AE33" s="3">
        <f t="shared" si="30"/>
        <v>0</v>
      </c>
      <c r="AF33" s="2">
        <f t="shared" si="31"/>
        <v>1</v>
      </c>
      <c r="AG33" s="2" t="str">
        <f>IF(COUNTIF($H$10:$M$10,A33)&gt;0,RIGHT(A33,4)&amp;"m"&amp;MATCH(LEFT(A33,3),{"Jan","Feb","Mar","Apr","May","Jun","Jul","Aug","Sep","Oct","Nov","Dec"},0),"")</f>
        <v/>
      </c>
      <c r="AK33" s="3">
        <f t="shared" si="32"/>
        <v>2.199196403488068</v>
      </c>
      <c r="AL33" s="3">
        <f t="shared" si="33"/>
        <v>0</v>
      </c>
      <c r="AM33" s="3">
        <f t="shared" si="34"/>
        <v>0</v>
      </c>
      <c r="AN33" s="3">
        <f t="shared" si="35"/>
        <v>0</v>
      </c>
      <c r="AO33" s="3">
        <f t="shared" si="36"/>
        <v>0</v>
      </c>
      <c r="AP33" s="3">
        <f t="shared" si="37"/>
        <v>0</v>
      </c>
      <c r="AQ33" s="3">
        <f t="shared" si="38"/>
        <v>0</v>
      </c>
      <c r="AR33" s="3">
        <f t="shared" si="39"/>
        <v>0.15512645008395465</v>
      </c>
      <c r="AS33" s="3">
        <f t="shared" si="40"/>
        <v>0</v>
      </c>
      <c r="AT33" s="3">
        <f t="shared" si="41"/>
        <v>0</v>
      </c>
      <c r="AU33" s="3">
        <f t="shared" si="42"/>
        <v>0</v>
      </c>
      <c r="AV33" s="3">
        <f t="shared" si="43"/>
        <v>0</v>
      </c>
      <c r="AW33" s="3">
        <f t="shared" si="44"/>
        <v>0</v>
      </c>
      <c r="AX33" s="3">
        <f t="shared" si="45"/>
        <v>0</v>
      </c>
      <c r="AY33" s="3">
        <f t="shared" si="46"/>
        <v>0.52359245706924851</v>
      </c>
      <c r="AZ33" s="3">
        <f t="shared" si="47"/>
        <v>0</v>
      </c>
      <c r="BA33" s="3">
        <f t="shared" si="48"/>
        <v>0</v>
      </c>
      <c r="BB33" s="3">
        <f t="shared" si="49"/>
        <v>0</v>
      </c>
      <c r="BC33" s="3">
        <f t="shared" si="50"/>
        <v>0</v>
      </c>
      <c r="BD33" s="3">
        <f t="shared" si="51"/>
        <v>0</v>
      </c>
      <c r="BE33" s="3">
        <f t="shared" si="52"/>
        <v>0</v>
      </c>
      <c r="BF33" s="3">
        <f t="shared" si="53"/>
        <v>0</v>
      </c>
      <c r="BG33" s="3">
        <f t="shared" si="54"/>
        <v>0</v>
      </c>
      <c r="BH33" s="3">
        <f t="shared" si="55"/>
        <v>0</v>
      </c>
      <c r="BI33" s="3">
        <f t="shared" si="56"/>
        <v>0</v>
      </c>
      <c r="BJ33" s="3">
        <f t="shared" si="57"/>
        <v>0</v>
      </c>
      <c r="BK33" s="3">
        <f t="shared" si="58"/>
        <v>0</v>
      </c>
      <c r="BL33" s="3">
        <f t="shared" si="59"/>
        <v>0</v>
      </c>
      <c r="BM33" s="3">
        <f t="shared" si="60"/>
        <v>0</v>
      </c>
      <c r="BN33" s="3">
        <f t="shared" si="61"/>
        <v>0</v>
      </c>
      <c r="BO33" s="3">
        <f t="shared" si="62"/>
        <v>0</v>
      </c>
      <c r="BP33" s="3">
        <f t="shared" si="63"/>
        <v>0</v>
      </c>
      <c r="BQ33" s="3">
        <f t="shared" si="64"/>
        <v>0</v>
      </c>
      <c r="BR33" s="3">
        <f t="shared" si="65"/>
        <v>0</v>
      </c>
      <c r="BS33" s="3">
        <f t="shared" si="66"/>
        <v>0</v>
      </c>
      <c r="BT33" s="3">
        <f t="shared" si="67"/>
        <v>0</v>
      </c>
    </row>
    <row r="34" spans="1:72" x14ac:dyDescent="0.25">
      <c r="A34" s="2" t="str">
        <f>'Chart 2a price level'!A19</f>
        <v>Jan 2026</v>
      </c>
      <c r="B34" s="2">
        <f>'Chart 2a price level'!F19</f>
        <v>0</v>
      </c>
      <c r="C34" s="3">
        <f>'Chart 2a price level'!B19</f>
        <v>2.1349424036210038</v>
      </c>
      <c r="D34" s="3">
        <f>'Chart 2a price level'!C19</f>
        <v>0.181643179811487</v>
      </c>
      <c r="E34" s="3">
        <f>'Chart 2a price level'!D19</f>
        <v>0.58459216587279905</v>
      </c>
      <c r="F34" s="3">
        <f t="shared" si="5"/>
        <v>2.1349424036210038</v>
      </c>
      <c r="G34" s="3">
        <f t="shared" si="6"/>
        <v>2.3165855834324907</v>
      </c>
      <c r="H34" s="3">
        <f t="shared" si="7"/>
        <v>2.9011777493052895</v>
      </c>
      <c r="I34" s="3">
        <f t="shared" si="8"/>
        <v>2.3165855834324907</v>
      </c>
      <c r="J34" s="3">
        <f t="shared" si="9"/>
        <v>2.9011777493052895</v>
      </c>
      <c r="K34" s="3">
        <f t="shared" si="10"/>
        <v>2.1349424036210038</v>
      </c>
      <c r="L34" s="3">
        <f t="shared" si="11"/>
        <v>2.3165855834324907</v>
      </c>
      <c r="M34" s="3">
        <f t="shared" si="12"/>
        <v>0</v>
      </c>
      <c r="N34" s="3">
        <f t="shared" si="13"/>
        <v>2.1349424036210038</v>
      </c>
      <c r="O34" s="3">
        <f t="shared" si="14"/>
        <v>2.1349424036210038</v>
      </c>
      <c r="P34" s="3">
        <f t="shared" si="15"/>
        <v>0</v>
      </c>
      <c r="Q34" s="2">
        <f t="shared" si="16"/>
        <v>1</v>
      </c>
      <c r="R34" s="3">
        <f t="shared" si="17"/>
        <v>0</v>
      </c>
      <c r="S34" s="3">
        <f t="shared" si="18"/>
        <v>0</v>
      </c>
      <c r="T34" s="2">
        <f t="shared" si="19"/>
        <v>1</v>
      </c>
      <c r="U34" s="3">
        <f t="shared" si="20"/>
        <v>0.18164317981148681</v>
      </c>
      <c r="V34" s="3">
        <f t="shared" si="21"/>
        <v>2.1349424036210038</v>
      </c>
      <c r="W34" s="2">
        <f t="shared" si="22"/>
        <v>2</v>
      </c>
      <c r="X34" s="3">
        <f t="shared" si="23"/>
        <v>0</v>
      </c>
      <c r="Y34" s="3">
        <f t="shared" si="24"/>
        <v>0</v>
      </c>
      <c r="Z34" s="2">
        <f t="shared" si="25"/>
        <v>1</v>
      </c>
      <c r="AA34" s="3">
        <f t="shared" si="26"/>
        <v>0.58459216587279883</v>
      </c>
      <c r="AB34" s="3">
        <f t="shared" si="27"/>
        <v>2.3165855834324907</v>
      </c>
      <c r="AC34" s="2">
        <f t="shared" si="28"/>
        <v>3</v>
      </c>
      <c r="AD34" s="3">
        <f t="shared" si="29"/>
        <v>0</v>
      </c>
      <c r="AE34" s="3">
        <f t="shared" si="30"/>
        <v>0</v>
      </c>
      <c r="AF34" s="2">
        <f t="shared" si="31"/>
        <v>1</v>
      </c>
      <c r="AG34" s="2" t="str">
        <f>IF(COUNTIF($H$10:$M$10,A34)&gt;0,RIGHT(A34,4)&amp;"m"&amp;MATCH(LEFT(A34,3),{"Jan","Feb","Mar","Apr","May","Jun","Jul","Aug","Sep","Oct","Nov","Dec"},0),"")</f>
        <v/>
      </c>
      <c r="AK34" s="3">
        <f t="shared" si="32"/>
        <v>2.1349424036210038</v>
      </c>
      <c r="AL34" s="3">
        <f t="shared" si="33"/>
        <v>0</v>
      </c>
      <c r="AM34" s="3">
        <f t="shared" si="34"/>
        <v>0</v>
      </c>
      <c r="AN34" s="3">
        <f t="shared" si="35"/>
        <v>0</v>
      </c>
      <c r="AO34" s="3">
        <f t="shared" si="36"/>
        <v>0</v>
      </c>
      <c r="AP34" s="3">
        <f t="shared" si="37"/>
        <v>0</v>
      </c>
      <c r="AQ34" s="3">
        <f t="shared" si="38"/>
        <v>0</v>
      </c>
      <c r="AR34" s="3">
        <f t="shared" si="39"/>
        <v>0.18164317981148681</v>
      </c>
      <c r="AS34" s="3">
        <f t="shared" si="40"/>
        <v>0</v>
      </c>
      <c r="AT34" s="3">
        <f t="shared" si="41"/>
        <v>0</v>
      </c>
      <c r="AU34" s="3">
        <f t="shared" si="42"/>
        <v>0</v>
      </c>
      <c r="AV34" s="3">
        <f t="shared" si="43"/>
        <v>0</v>
      </c>
      <c r="AW34" s="3">
        <f t="shared" si="44"/>
        <v>0</v>
      </c>
      <c r="AX34" s="3">
        <f t="shared" si="45"/>
        <v>0</v>
      </c>
      <c r="AY34" s="3">
        <f t="shared" si="46"/>
        <v>0.58459216587279883</v>
      </c>
      <c r="AZ34" s="3">
        <f t="shared" si="47"/>
        <v>0</v>
      </c>
      <c r="BA34" s="3">
        <f t="shared" si="48"/>
        <v>0</v>
      </c>
      <c r="BB34" s="3">
        <f t="shared" si="49"/>
        <v>0</v>
      </c>
      <c r="BC34" s="3">
        <f t="shared" si="50"/>
        <v>0</v>
      </c>
      <c r="BD34" s="3">
        <f t="shared" si="51"/>
        <v>0</v>
      </c>
      <c r="BE34" s="3">
        <f t="shared" si="52"/>
        <v>0</v>
      </c>
      <c r="BF34" s="3">
        <f t="shared" si="53"/>
        <v>0</v>
      </c>
      <c r="BG34" s="3">
        <f t="shared" si="54"/>
        <v>0</v>
      </c>
      <c r="BH34" s="3">
        <f t="shared" si="55"/>
        <v>0</v>
      </c>
      <c r="BI34" s="3">
        <f t="shared" si="56"/>
        <v>0</v>
      </c>
      <c r="BJ34" s="3">
        <f t="shared" si="57"/>
        <v>0</v>
      </c>
      <c r="BK34" s="3">
        <f t="shared" si="58"/>
        <v>0</v>
      </c>
      <c r="BL34" s="3">
        <f t="shared" si="59"/>
        <v>0</v>
      </c>
      <c r="BM34" s="3">
        <f t="shared" si="60"/>
        <v>0</v>
      </c>
      <c r="BN34" s="3">
        <f t="shared" si="61"/>
        <v>0</v>
      </c>
      <c r="BO34" s="3">
        <f t="shared" si="62"/>
        <v>0</v>
      </c>
      <c r="BP34" s="3">
        <f t="shared" si="63"/>
        <v>0</v>
      </c>
      <c r="BQ34" s="3">
        <f t="shared" si="64"/>
        <v>0</v>
      </c>
      <c r="BR34" s="3">
        <f t="shared" si="65"/>
        <v>0</v>
      </c>
      <c r="BS34" s="3">
        <f t="shared" si="66"/>
        <v>0</v>
      </c>
      <c r="BT34" s="3">
        <f t="shared" si="67"/>
        <v>0</v>
      </c>
    </row>
    <row r="35" spans="1:72" x14ac:dyDescent="0.25">
      <c r="A35" s="2" t="str">
        <f>'Chart 2a price level'!A20</f>
        <v>Feb 2026</v>
      </c>
      <c r="B35" s="2">
        <f>'Chart 2a price level'!F20</f>
        <v>0</v>
      </c>
      <c r="C35" s="3">
        <f>'Chart 2a price level'!B20</f>
        <v>2.0883937937004111</v>
      </c>
      <c r="D35" s="3">
        <f>'Chart 2a price level'!C20</f>
        <v>0.2045943609272024</v>
      </c>
      <c r="E35" s="3">
        <f>'Chart 2a price level'!D20</f>
        <v>0.63756275061299506</v>
      </c>
      <c r="F35" s="3">
        <f t="shared" si="5"/>
        <v>2.0883937937004111</v>
      </c>
      <c r="G35" s="3">
        <f t="shared" si="6"/>
        <v>2.2929881546276136</v>
      </c>
      <c r="H35" s="3">
        <f t="shared" si="7"/>
        <v>2.9305509052406089</v>
      </c>
      <c r="I35" s="3">
        <f t="shared" si="8"/>
        <v>2.2929881546276136</v>
      </c>
      <c r="J35" s="3">
        <f t="shared" si="9"/>
        <v>2.9305509052406089</v>
      </c>
      <c r="K35" s="3">
        <f t="shared" si="10"/>
        <v>2.0883937937004111</v>
      </c>
      <c r="L35" s="3">
        <f t="shared" si="11"/>
        <v>2.2929881546276136</v>
      </c>
      <c r="M35" s="3">
        <f t="shared" si="12"/>
        <v>0</v>
      </c>
      <c r="N35" s="3">
        <f t="shared" si="13"/>
        <v>2.0883937937004111</v>
      </c>
      <c r="O35" s="3">
        <f t="shared" si="14"/>
        <v>2.0883937937004111</v>
      </c>
      <c r="P35" s="3">
        <f t="shared" si="15"/>
        <v>0</v>
      </c>
      <c r="Q35" s="2">
        <f t="shared" si="16"/>
        <v>1</v>
      </c>
      <c r="R35" s="3">
        <f t="shared" si="17"/>
        <v>0</v>
      </c>
      <c r="S35" s="3">
        <f t="shared" si="18"/>
        <v>0</v>
      </c>
      <c r="T35" s="2">
        <f t="shared" si="19"/>
        <v>1</v>
      </c>
      <c r="U35" s="3">
        <f t="shared" si="20"/>
        <v>0.20459436092720251</v>
      </c>
      <c r="V35" s="3">
        <f t="shared" si="21"/>
        <v>2.0883937937004111</v>
      </c>
      <c r="W35" s="2">
        <f t="shared" si="22"/>
        <v>2</v>
      </c>
      <c r="X35" s="3">
        <f t="shared" si="23"/>
        <v>0</v>
      </c>
      <c r="Y35" s="3">
        <f t="shared" si="24"/>
        <v>0</v>
      </c>
      <c r="Z35" s="2">
        <f t="shared" si="25"/>
        <v>1</v>
      </c>
      <c r="AA35" s="3">
        <f t="shared" si="26"/>
        <v>0.63756275061299528</v>
      </c>
      <c r="AB35" s="3">
        <f t="shared" si="27"/>
        <v>2.2929881546276136</v>
      </c>
      <c r="AC35" s="2">
        <f t="shared" si="28"/>
        <v>3</v>
      </c>
      <c r="AD35" s="3">
        <f t="shared" si="29"/>
        <v>0</v>
      </c>
      <c r="AE35" s="3">
        <f t="shared" si="30"/>
        <v>0</v>
      </c>
      <c r="AF35" s="2">
        <f t="shared" si="31"/>
        <v>1</v>
      </c>
      <c r="AG35" s="2" t="str">
        <f>IF(COUNTIF($H$10:$M$10,A35)&gt;0,RIGHT(A35,4)&amp;"m"&amp;MATCH(LEFT(A35,3),{"Jan","Feb","Mar","Apr","May","Jun","Jul","Aug","Sep","Oct","Nov","Dec"},0),"")</f>
        <v>2026m2</v>
      </c>
      <c r="AK35" s="3">
        <f t="shared" si="32"/>
        <v>2.0883937937004111</v>
      </c>
      <c r="AL35" s="3">
        <f t="shared" si="33"/>
        <v>0</v>
      </c>
      <c r="AM35" s="3">
        <f t="shared" si="34"/>
        <v>0</v>
      </c>
      <c r="AN35" s="3">
        <f t="shared" si="35"/>
        <v>0</v>
      </c>
      <c r="AO35" s="3">
        <f t="shared" si="36"/>
        <v>0</v>
      </c>
      <c r="AP35" s="3">
        <f t="shared" si="37"/>
        <v>0</v>
      </c>
      <c r="AQ35" s="3">
        <f t="shared" si="38"/>
        <v>0</v>
      </c>
      <c r="AR35" s="3">
        <f t="shared" si="39"/>
        <v>0.20459436092720251</v>
      </c>
      <c r="AS35" s="3">
        <f t="shared" si="40"/>
        <v>0</v>
      </c>
      <c r="AT35" s="3">
        <f t="shared" si="41"/>
        <v>0</v>
      </c>
      <c r="AU35" s="3">
        <f t="shared" si="42"/>
        <v>0</v>
      </c>
      <c r="AV35" s="3">
        <f t="shared" si="43"/>
        <v>0</v>
      </c>
      <c r="AW35" s="3">
        <f t="shared" si="44"/>
        <v>0</v>
      </c>
      <c r="AX35" s="3">
        <f t="shared" si="45"/>
        <v>0</v>
      </c>
      <c r="AY35" s="3">
        <f t="shared" si="46"/>
        <v>0.63756275061299528</v>
      </c>
      <c r="AZ35" s="3">
        <f t="shared" si="47"/>
        <v>0</v>
      </c>
      <c r="BA35" s="3">
        <f t="shared" si="48"/>
        <v>0</v>
      </c>
      <c r="BB35" s="3">
        <f t="shared" si="49"/>
        <v>0</v>
      </c>
      <c r="BC35" s="3">
        <f t="shared" si="50"/>
        <v>0</v>
      </c>
      <c r="BD35" s="3">
        <f t="shared" si="51"/>
        <v>0</v>
      </c>
      <c r="BE35" s="3">
        <f t="shared" si="52"/>
        <v>0</v>
      </c>
      <c r="BF35" s="3">
        <f t="shared" si="53"/>
        <v>0</v>
      </c>
      <c r="BG35" s="3">
        <f t="shared" si="54"/>
        <v>0</v>
      </c>
      <c r="BH35" s="3">
        <f t="shared" si="55"/>
        <v>0</v>
      </c>
      <c r="BI35" s="3">
        <f t="shared" si="56"/>
        <v>0</v>
      </c>
      <c r="BJ35" s="3">
        <f t="shared" si="57"/>
        <v>0</v>
      </c>
      <c r="BK35" s="3">
        <f t="shared" si="58"/>
        <v>0</v>
      </c>
      <c r="BL35" s="3">
        <f t="shared" si="59"/>
        <v>0</v>
      </c>
      <c r="BM35" s="3">
        <f t="shared" si="60"/>
        <v>0</v>
      </c>
      <c r="BN35" s="3">
        <f t="shared" si="61"/>
        <v>0</v>
      </c>
      <c r="BO35" s="3">
        <f t="shared" si="62"/>
        <v>0</v>
      </c>
      <c r="BP35" s="3">
        <f t="shared" si="63"/>
        <v>0</v>
      </c>
      <c r="BQ35" s="3">
        <f t="shared" si="64"/>
        <v>0</v>
      </c>
      <c r="BR35" s="3">
        <f t="shared" si="65"/>
        <v>0</v>
      </c>
      <c r="BS35" s="3">
        <f t="shared" si="66"/>
        <v>0</v>
      </c>
      <c r="BT35" s="3">
        <f t="shared" si="67"/>
        <v>0</v>
      </c>
    </row>
    <row r="36" spans="1:72" x14ac:dyDescent="0.25">
      <c r="A36" s="2" t="str">
        <f>'Chart 2a price level'!A21</f>
        <v>Mar 2026</v>
      </c>
      <c r="B36" s="2">
        <f>'Chart 2a price level'!F21</f>
        <v>1</v>
      </c>
      <c r="C36" s="3">
        <f>'Chart 2a price level'!B21</f>
        <v>1.9932454262371899</v>
      </c>
      <c r="D36" s="3">
        <f>'Chart 2a price level'!C21</f>
        <v>0.22240952499490771</v>
      </c>
      <c r="E36" s="3">
        <f>'Chart 2a price level'!D21</f>
        <v>0.67268713459230767</v>
      </c>
      <c r="F36" s="3">
        <f t="shared" si="5"/>
        <v>1.9932454262371899</v>
      </c>
      <c r="G36" s="3">
        <f t="shared" si="6"/>
        <v>2.2156549512320978</v>
      </c>
      <c r="H36" s="3">
        <f t="shared" si="7"/>
        <v>2.8883420858244055</v>
      </c>
      <c r="I36" s="3">
        <f t="shared" si="8"/>
        <v>2.2156549512320978</v>
      </c>
      <c r="J36" s="3">
        <f t="shared" si="9"/>
        <v>2.8883420858244055</v>
      </c>
      <c r="K36" s="3">
        <f t="shared" si="10"/>
        <v>1.9932454262371899</v>
      </c>
      <c r="L36" s="3">
        <f t="shared" si="11"/>
        <v>2.2156549512320978</v>
      </c>
      <c r="M36" s="3">
        <f t="shared" si="12"/>
        <v>0</v>
      </c>
      <c r="N36" s="3">
        <f t="shared" si="13"/>
        <v>1.9932454262371899</v>
      </c>
      <c r="O36" s="3">
        <f t="shared" si="14"/>
        <v>1.9932454262371899</v>
      </c>
      <c r="P36" s="3">
        <f t="shared" si="15"/>
        <v>0</v>
      </c>
      <c r="Q36" s="2">
        <f t="shared" si="16"/>
        <v>1</v>
      </c>
      <c r="R36" s="3">
        <f t="shared" si="17"/>
        <v>0</v>
      </c>
      <c r="S36" s="3">
        <f t="shared" si="18"/>
        <v>0</v>
      </c>
      <c r="T36" s="2">
        <f t="shared" si="19"/>
        <v>1</v>
      </c>
      <c r="U36" s="3">
        <f t="shared" si="20"/>
        <v>0.22240952499490785</v>
      </c>
      <c r="V36" s="3">
        <f t="shared" si="21"/>
        <v>1.9932454262371899</v>
      </c>
      <c r="W36" s="2">
        <f t="shared" si="22"/>
        <v>2</v>
      </c>
      <c r="X36" s="3">
        <f t="shared" si="23"/>
        <v>0</v>
      </c>
      <c r="Y36" s="3">
        <f t="shared" si="24"/>
        <v>0</v>
      </c>
      <c r="Z36" s="2">
        <f t="shared" si="25"/>
        <v>1</v>
      </c>
      <c r="AA36" s="3">
        <f t="shared" si="26"/>
        <v>0.67268713459230778</v>
      </c>
      <c r="AB36" s="3">
        <f t="shared" si="27"/>
        <v>2.2156549512320978</v>
      </c>
      <c r="AC36" s="2">
        <f t="shared" si="28"/>
        <v>3</v>
      </c>
      <c r="AD36" s="3">
        <f t="shared" si="29"/>
        <v>0</v>
      </c>
      <c r="AE36" s="3">
        <f t="shared" si="30"/>
        <v>0</v>
      </c>
      <c r="AF36" s="2">
        <f t="shared" si="31"/>
        <v>1</v>
      </c>
      <c r="AG36" s="2" t="str">
        <f>IF(COUNTIF($H$10:$M$10,A36)&gt;0,RIGHT(A36,4)&amp;"m"&amp;MATCH(LEFT(A36,3),{"Jan","Feb","Mar","Apr","May","Jun","Jul","Aug","Sep","Oct","Nov","Dec"},0),"")</f>
        <v/>
      </c>
      <c r="AK36" s="3">
        <f t="shared" si="32"/>
        <v>0</v>
      </c>
      <c r="AL36" s="3">
        <f t="shared" si="33"/>
        <v>0</v>
      </c>
      <c r="AM36" s="3">
        <f t="shared" si="34"/>
        <v>0</v>
      </c>
      <c r="AN36" s="3">
        <f t="shared" si="35"/>
        <v>1.9932454262371899</v>
      </c>
      <c r="AO36" s="3">
        <f t="shared" si="36"/>
        <v>0</v>
      </c>
      <c r="AP36" s="3">
        <f t="shared" si="37"/>
        <v>0</v>
      </c>
      <c r="AQ36" s="3">
        <f t="shared" si="38"/>
        <v>0</v>
      </c>
      <c r="AR36" s="3">
        <f t="shared" si="39"/>
        <v>0</v>
      </c>
      <c r="AS36" s="3">
        <f t="shared" si="40"/>
        <v>0</v>
      </c>
      <c r="AT36" s="3">
        <f t="shared" si="41"/>
        <v>0</v>
      </c>
      <c r="AU36" s="3">
        <f t="shared" si="42"/>
        <v>0.22240952499490785</v>
      </c>
      <c r="AV36" s="3">
        <f t="shared" si="43"/>
        <v>0</v>
      </c>
      <c r="AW36" s="3">
        <f t="shared" si="44"/>
        <v>0</v>
      </c>
      <c r="AX36" s="3">
        <f t="shared" si="45"/>
        <v>0</v>
      </c>
      <c r="AY36" s="3">
        <f t="shared" si="46"/>
        <v>0</v>
      </c>
      <c r="AZ36" s="3">
        <f t="shared" si="47"/>
        <v>0</v>
      </c>
      <c r="BA36" s="3">
        <f t="shared" si="48"/>
        <v>0</v>
      </c>
      <c r="BB36" s="3">
        <f t="shared" si="49"/>
        <v>0.67268713459230778</v>
      </c>
      <c r="BC36" s="3">
        <f t="shared" si="50"/>
        <v>0</v>
      </c>
      <c r="BD36" s="3">
        <f t="shared" si="51"/>
        <v>0</v>
      </c>
      <c r="BE36" s="3">
        <f t="shared" si="52"/>
        <v>0</v>
      </c>
      <c r="BF36" s="3">
        <f t="shared" si="53"/>
        <v>0</v>
      </c>
      <c r="BG36" s="3">
        <f t="shared" si="54"/>
        <v>0</v>
      </c>
      <c r="BH36" s="3">
        <f t="shared" si="55"/>
        <v>0</v>
      </c>
      <c r="BI36" s="3">
        <f t="shared" si="56"/>
        <v>0</v>
      </c>
      <c r="BJ36" s="3">
        <f t="shared" si="57"/>
        <v>0</v>
      </c>
      <c r="BK36" s="3">
        <f t="shared" si="58"/>
        <v>0</v>
      </c>
      <c r="BL36" s="3">
        <f t="shared" si="59"/>
        <v>0</v>
      </c>
      <c r="BM36" s="3">
        <f t="shared" si="60"/>
        <v>0</v>
      </c>
      <c r="BN36" s="3">
        <f t="shared" si="61"/>
        <v>0</v>
      </c>
      <c r="BO36" s="3">
        <f t="shared" si="62"/>
        <v>0</v>
      </c>
      <c r="BP36" s="3">
        <f t="shared" si="63"/>
        <v>0</v>
      </c>
      <c r="BQ36" s="3">
        <f t="shared" si="64"/>
        <v>0</v>
      </c>
      <c r="BR36" s="3">
        <f t="shared" si="65"/>
        <v>0</v>
      </c>
      <c r="BS36" s="3">
        <f t="shared" si="66"/>
        <v>0</v>
      </c>
      <c r="BT36" s="3">
        <f t="shared" si="67"/>
        <v>0</v>
      </c>
    </row>
    <row r="37" spans="1:72" x14ac:dyDescent="0.25">
      <c r="A37" s="2" t="str">
        <f>'Chart 2a price level'!A22</f>
        <v>Apr 2026</v>
      </c>
      <c r="B37" s="2">
        <f>'Chart 2a price level'!F22</f>
        <v>1</v>
      </c>
      <c r="C37" s="3">
        <f>'Chart 2a price level'!B22</f>
        <v>1.726909978935933</v>
      </c>
      <c r="D37" s="3">
        <f>'Chart 2a price level'!C22</f>
        <v>0.2225784555762704</v>
      </c>
      <c r="E37" s="3">
        <f>'Chart 2a price level'!D22</f>
        <v>0.67219406536888582</v>
      </c>
      <c r="F37" s="3">
        <f t="shared" si="5"/>
        <v>1.726909978935933</v>
      </c>
      <c r="G37" s="3">
        <f t="shared" si="6"/>
        <v>1.9494884345122034</v>
      </c>
      <c r="H37" s="3">
        <f t="shared" si="7"/>
        <v>2.6216824998810893</v>
      </c>
      <c r="I37" s="3">
        <f t="shared" si="8"/>
        <v>1.9494884345122034</v>
      </c>
      <c r="J37" s="3">
        <f t="shared" si="9"/>
        <v>2.6216824998810893</v>
      </c>
      <c r="K37" s="3">
        <f t="shared" si="10"/>
        <v>1.726909978935933</v>
      </c>
      <c r="L37" s="3">
        <f t="shared" si="11"/>
        <v>1.9494884345122034</v>
      </c>
      <c r="M37" s="3">
        <f t="shared" si="12"/>
        <v>0</v>
      </c>
      <c r="N37" s="3">
        <f t="shared" si="13"/>
        <v>1.726909978935933</v>
      </c>
      <c r="O37" s="3">
        <f t="shared" si="14"/>
        <v>1.726909978935933</v>
      </c>
      <c r="P37" s="3">
        <f t="shared" si="15"/>
        <v>0</v>
      </c>
      <c r="Q37" s="2">
        <f t="shared" si="16"/>
        <v>1</v>
      </c>
      <c r="R37" s="3">
        <f t="shared" si="17"/>
        <v>0</v>
      </c>
      <c r="S37" s="3">
        <f t="shared" si="18"/>
        <v>0</v>
      </c>
      <c r="T37" s="2">
        <f t="shared" si="19"/>
        <v>1</v>
      </c>
      <c r="U37" s="3">
        <f t="shared" si="20"/>
        <v>0.22257845557627043</v>
      </c>
      <c r="V37" s="3">
        <f t="shared" si="21"/>
        <v>1.726909978935933</v>
      </c>
      <c r="W37" s="2">
        <f t="shared" si="22"/>
        <v>2</v>
      </c>
      <c r="X37" s="3">
        <f t="shared" si="23"/>
        <v>0</v>
      </c>
      <c r="Y37" s="3">
        <f t="shared" si="24"/>
        <v>0</v>
      </c>
      <c r="Z37" s="2">
        <f t="shared" si="25"/>
        <v>1</v>
      </c>
      <c r="AA37" s="3">
        <f t="shared" si="26"/>
        <v>0.67219406536888582</v>
      </c>
      <c r="AB37" s="3">
        <f t="shared" si="27"/>
        <v>1.9494884345122034</v>
      </c>
      <c r="AC37" s="2">
        <f t="shared" si="28"/>
        <v>3</v>
      </c>
      <c r="AD37" s="3">
        <f t="shared" si="29"/>
        <v>0</v>
      </c>
      <c r="AE37" s="3">
        <f t="shared" si="30"/>
        <v>0</v>
      </c>
      <c r="AF37" s="2">
        <f t="shared" si="31"/>
        <v>1</v>
      </c>
      <c r="AG37" s="2" t="str">
        <f>IF(COUNTIF($H$10:$M$10,A37)&gt;0,RIGHT(A37,4)&amp;"m"&amp;MATCH(LEFT(A37,3),{"Jan","Feb","Mar","Apr","May","Jun","Jul","Aug","Sep","Oct","Nov","Dec"},0),"")</f>
        <v/>
      </c>
      <c r="AK37" s="3">
        <f t="shared" si="32"/>
        <v>0</v>
      </c>
      <c r="AL37" s="3">
        <f t="shared" si="33"/>
        <v>0</v>
      </c>
      <c r="AM37" s="3">
        <f t="shared" si="34"/>
        <v>0</v>
      </c>
      <c r="AN37" s="3">
        <f t="shared" si="35"/>
        <v>1.726909978935933</v>
      </c>
      <c r="AO37" s="3">
        <f t="shared" si="36"/>
        <v>0</v>
      </c>
      <c r="AP37" s="3">
        <f t="shared" si="37"/>
        <v>0</v>
      </c>
      <c r="AQ37" s="3">
        <f t="shared" si="38"/>
        <v>0</v>
      </c>
      <c r="AR37" s="3">
        <f t="shared" si="39"/>
        <v>0</v>
      </c>
      <c r="AS37" s="3">
        <f t="shared" si="40"/>
        <v>0</v>
      </c>
      <c r="AT37" s="3">
        <f t="shared" si="41"/>
        <v>0</v>
      </c>
      <c r="AU37" s="3">
        <f t="shared" si="42"/>
        <v>0.22257845557627043</v>
      </c>
      <c r="AV37" s="3">
        <f t="shared" si="43"/>
        <v>0</v>
      </c>
      <c r="AW37" s="3">
        <f t="shared" si="44"/>
        <v>0</v>
      </c>
      <c r="AX37" s="3">
        <f t="shared" si="45"/>
        <v>0</v>
      </c>
      <c r="AY37" s="3">
        <f t="shared" si="46"/>
        <v>0</v>
      </c>
      <c r="AZ37" s="3">
        <f t="shared" si="47"/>
        <v>0</v>
      </c>
      <c r="BA37" s="3">
        <f t="shared" si="48"/>
        <v>0</v>
      </c>
      <c r="BB37" s="3">
        <f t="shared" si="49"/>
        <v>0.67219406536888582</v>
      </c>
      <c r="BC37" s="3">
        <f t="shared" si="50"/>
        <v>0</v>
      </c>
      <c r="BD37" s="3">
        <f t="shared" si="51"/>
        <v>0</v>
      </c>
      <c r="BE37" s="3">
        <f t="shared" si="52"/>
        <v>0</v>
      </c>
      <c r="BF37" s="3">
        <f t="shared" si="53"/>
        <v>0</v>
      </c>
      <c r="BG37" s="3">
        <f t="shared" si="54"/>
        <v>0</v>
      </c>
      <c r="BH37" s="3">
        <f t="shared" si="55"/>
        <v>0</v>
      </c>
      <c r="BI37" s="3">
        <f t="shared" si="56"/>
        <v>0</v>
      </c>
      <c r="BJ37" s="3">
        <f t="shared" si="57"/>
        <v>0</v>
      </c>
      <c r="BK37" s="3">
        <f t="shared" si="58"/>
        <v>0</v>
      </c>
      <c r="BL37" s="3">
        <f t="shared" si="59"/>
        <v>0</v>
      </c>
      <c r="BM37" s="3">
        <f t="shared" si="60"/>
        <v>0</v>
      </c>
      <c r="BN37" s="3">
        <f t="shared" si="61"/>
        <v>0</v>
      </c>
      <c r="BO37" s="3">
        <f t="shared" si="62"/>
        <v>0</v>
      </c>
      <c r="BP37" s="3">
        <f t="shared" si="63"/>
        <v>0</v>
      </c>
      <c r="BQ37" s="3">
        <f t="shared" si="64"/>
        <v>0</v>
      </c>
      <c r="BR37" s="3">
        <f t="shared" si="65"/>
        <v>0</v>
      </c>
      <c r="BS37" s="3">
        <f t="shared" si="66"/>
        <v>0</v>
      </c>
      <c r="BT37" s="3">
        <f t="shared" si="67"/>
        <v>0</v>
      </c>
    </row>
    <row r="38" spans="1:72" x14ac:dyDescent="0.25">
      <c r="A38" s="2" t="str">
        <f>'Chart 2a price level'!A23</f>
        <v>May 2026</v>
      </c>
      <c r="B38" s="2">
        <f>'Chart 2a price level'!F23</f>
        <v>1</v>
      </c>
      <c r="C38" s="3">
        <f>'Chart 2a price level'!B23</f>
        <v>1.538972788276064</v>
      </c>
      <c r="D38" s="3">
        <f>'Chart 2a price level'!C23</f>
        <v>0.21960687363621439</v>
      </c>
      <c r="E38" s="3">
        <f>'Chart 2a price level'!D23</f>
        <v>0.66285977112866656</v>
      </c>
      <c r="F38" s="3">
        <f t="shared" si="5"/>
        <v>1.538972788276064</v>
      </c>
      <c r="G38" s="3">
        <f t="shared" si="6"/>
        <v>1.7585796619122784</v>
      </c>
      <c r="H38" s="3">
        <f t="shared" si="7"/>
        <v>2.4214394330409448</v>
      </c>
      <c r="I38" s="3">
        <f t="shared" si="8"/>
        <v>1.7585796619122784</v>
      </c>
      <c r="J38" s="3">
        <f t="shared" si="9"/>
        <v>2.4214394330409448</v>
      </c>
      <c r="K38" s="3">
        <f t="shared" si="10"/>
        <v>1.538972788276064</v>
      </c>
      <c r="L38" s="3">
        <f t="shared" si="11"/>
        <v>1.7585796619122784</v>
      </c>
      <c r="M38" s="3">
        <f t="shared" si="12"/>
        <v>0</v>
      </c>
      <c r="N38" s="3">
        <f t="shared" si="13"/>
        <v>1.538972788276064</v>
      </c>
      <c r="O38" s="3">
        <f t="shared" si="14"/>
        <v>1.538972788276064</v>
      </c>
      <c r="P38" s="3">
        <f t="shared" si="15"/>
        <v>0</v>
      </c>
      <c r="Q38" s="2">
        <f t="shared" si="16"/>
        <v>1</v>
      </c>
      <c r="R38" s="3">
        <f t="shared" si="17"/>
        <v>0</v>
      </c>
      <c r="S38" s="3">
        <f t="shared" si="18"/>
        <v>0</v>
      </c>
      <c r="T38" s="2">
        <f t="shared" si="19"/>
        <v>1</v>
      </c>
      <c r="U38" s="3">
        <f t="shared" si="20"/>
        <v>0.21960687363621445</v>
      </c>
      <c r="V38" s="3">
        <f t="shared" si="21"/>
        <v>1.538972788276064</v>
      </c>
      <c r="W38" s="2">
        <f t="shared" si="22"/>
        <v>2</v>
      </c>
      <c r="X38" s="3">
        <f t="shared" si="23"/>
        <v>0</v>
      </c>
      <c r="Y38" s="3">
        <f t="shared" si="24"/>
        <v>0</v>
      </c>
      <c r="Z38" s="2">
        <f t="shared" si="25"/>
        <v>1</v>
      </c>
      <c r="AA38" s="3">
        <f t="shared" si="26"/>
        <v>0.66285977112866634</v>
      </c>
      <c r="AB38" s="3">
        <f t="shared" si="27"/>
        <v>1.7585796619122784</v>
      </c>
      <c r="AC38" s="2">
        <f t="shared" si="28"/>
        <v>3</v>
      </c>
      <c r="AD38" s="3">
        <f t="shared" si="29"/>
        <v>0</v>
      </c>
      <c r="AE38" s="3">
        <f t="shared" si="30"/>
        <v>0</v>
      </c>
      <c r="AF38" s="2">
        <f t="shared" si="31"/>
        <v>1</v>
      </c>
      <c r="AG38" s="2" t="str">
        <f>IF(COUNTIF($H$10:$M$10,A38)&gt;0,RIGHT(A38,4)&amp;"m"&amp;MATCH(LEFT(A38,3),{"Jan","Feb","Mar","Apr","May","Jun","Jul","Aug","Sep","Oct","Nov","Dec"},0),"")</f>
        <v/>
      </c>
      <c r="AK38" s="3">
        <f t="shared" si="32"/>
        <v>0</v>
      </c>
      <c r="AL38" s="3">
        <f t="shared" si="33"/>
        <v>0</v>
      </c>
      <c r="AM38" s="3">
        <f t="shared" si="34"/>
        <v>0</v>
      </c>
      <c r="AN38" s="3">
        <f t="shared" si="35"/>
        <v>1.538972788276064</v>
      </c>
      <c r="AO38" s="3">
        <f t="shared" si="36"/>
        <v>0</v>
      </c>
      <c r="AP38" s="3">
        <f t="shared" si="37"/>
        <v>0</v>
      </c>
      <c r="AQ38" s="3">
        <f t="shared" si="38"/>
        <v>0</v>
      </c>
      <c r="AR38" s="3">
        <f t="shared" si="39"/>
        <v>0</v>
      </c>
      <c r="AS38" s="3">
        <f t="shared" si="40"/>
        <v>0</v>
      </c>
      <c r="AT38" s="3">
        <f t="shared" si="41"/>
        <v>0</v>
      </c>
      <c r="AU38" s="3">
        <f t="shared" si="42"/>
        <v>0.21960687363621445</v>
      </c>
      <c r="AV38" s="3">
        <f t="shared" si="43"/>
        <v>0</v>
      </c>
      <c r="AW38" s="3">
        <f t="shared" si="44"/>
        <v>0</v>
      </c>
      <c r="AX38" s="3">
        <f t="shared" si="45"/>
        <v>0</v>
      </c>
      <c r="AY38" s="3">
        <f t="shared" si="46"/>
        <v>0</v>
      </c>
      <c r="AZ38" s="3">
        <f t="shared" si="47"/>
        <v>0</v>
      </c>
      <c r="BA38" s="3">
        <f t="shared" si="48"/>
        <v>0</v>
      </c>
      <c r="BB38" s="3">
        <f t="shared" si="49"/>
        <v>0.66285977112866634</v>
      </c>
      <c r="BC38" s="3">
        <f t="shared" si="50"/>
        <v>0</v>
      </c>
      <c r="BD38" s="3">
        <f t="shared" si="51"/>
        <v>0</v>
      </c>
      <c r="BE38" s="3">
        <f t="shared" si="52"/>
        <v>0</v>
      </c>
      <c r="BF38" s="3">
        <f t="shared" si="53"/>
        <v>0</v>
      </c>
      <c r="BG38" s="3">
        <f t="shared" si="54"/>
        <v>0</v>
      </c>
      <c r="BH38" s="3">
        <f t="shared" si="55"/>
        <v>0</v>
      </c>
      <c r="BI38" s="3">
        <f t="shared" si="56"/>
        <v>0</v>
      </c>
      <c r="BJ38" s="3">
        <f t="shared" si="57"/>
        <v>0</v>
      </c>
      <c r="BK38" s="3">
        <f t="shared" si="58"/>
        <v>0</v>
      </c>
      <c r="BL38" s="3">
        <f t="shared" si="59"/>
        <v>0</v>
      </c>
      <c r="BM38" s="3">
        <f t="shared" si="60"/>
        <v>0</v>
      </c>
      <c r="BN38" s="3">
        <f t="shared" si="61"/>
        <v>0</v>
      </c>
      <c r="BO38" s="3">
        <f t="shared" si="62"/>
        <v>0</v>
      </c>
      <c r="BP38" s="3">
        <f t="shared" si="63"/>
        <v>0</v>
      </c>
      <c r="BQ38" s="3">
        <f t="shared" si="64"/>
        <v>0</v>
      </c>
      <c r="BR38" s="3">
        <f t="shared" si="65"/>
        <v>0</v>
      </c>
      <c r="BS38" s="3">
        <f t="shared" si="66"/>
        <v>0</v>
      </c>
      <c r="BT38" s="3">
        <f t="shared" si="67"/>
        <v>0</v>
      </c>
    </row>
    <row r="39" spans="1:72" x14ac:dyDescent="0.25">
      <c r="A39" s="2" t="str">
        <f>'Chart 2a price level'!A24</f>
        <v>Jun 2026</v>
      </c>
      <c r="B39" s="2">
        <f>'Chart 2a price level'!F24</f>
        <v>1</v>
      </c>
      <c r="C39" s="3">
        <f>'Chart 2a price level'!B24</f>
        <v>1.4568149949231819</v>
      </c>
      <c r="D39" s="3">
        <f>'Chart 2a price level'!C24</f>
        <v>0.21359457926979261</v>
      </c>
      <c r="E39" s="3">
        <f>'Chart 2a price level'!D24</f>
        <v>0.64928969169113659</v>
      </c>
      <c r="F39" s="3">
        <f t="shared" si="5"/>
        <v>1.4568149949231819</v>
      </c>
      <c r="G39" s="3">
        <f t="shared" si="6"/>
        <v>1.6704095741929745</v>
      </c>
      <c r="H39" s="3">
        <f t="shared" si="7"/>
        <v>2.3196992658841111</v>
      </c>
      <c r="I39" s="3">
        <f t="shared" si="8"/>
        <v>1.6704095741929745</v>
      </c>
      <c r="J39" s="3">
        <f t="shared" si="9"/>
        <v>2.3196992658841111</v>
      </c>
      <c r="K39" s="3">
        <f t="shared" si="10"/>
        <v>1.4568149949231819</v>
      </c>
      <c r="L39" s="3">
        <f t="shared" si="11"/>
        <v>1.6704095741929745</v>
      </c>
      <c r="M39" s="3">
        <f t="shared" si="12"/>
        <v>0</v>
      </c>
      <c r="N39" s="3">
        <f t="shared" si="13"/>
        <v>1.4568149949231819</v>
      </c>
      <c r="O39" s="3">
        <f t="shared" si="14"/>
        <v>1.4568149949231819</v>
      </c>
      <c r="P39" s="3">
        <f t="shared" si="15"/>
        <v>0</v>
      </c>
      <c r="Q39" s="2">
        <f t="shared" si="16"/>
        <v>1</v>
      </c>
      <c r="R39" s="3">
        <f t="shared" si="17"/>
        <v>0</v>
      </c>
      <c r="S39" s="3">
        <f t="shared" si="18"/>
        <v>0</v>
      </c>
      <c r="T39" s="2">
        <f t="shared" si="19"/>
        <v>1</v>
      </c>
      <c r="U39" s="3">
        <f t="shared" si="20"/>
        <v>0.21359457926979264</v>
      </c>
      <c r="V39" s="3">
        <f t="shared" si="21"/>
        <v>1.4568149949231819</v>
      </c>
      <c r="W39" s="2">
        <f t="shared" si="22"/>
        <v>2</v>
      </c>
      <c r="X39" s="3">
        <f t="shared" si="23"/>
        <v>0</v>
      </c>
      <c r="Y39" s="3">
        <f t="shared" si="24"/>
        <v>0</v>
      </c>
      <c r="Z39" s="2">
        <f t="shared" si="25"/>
        <v>1</v>
      </c>
      <c r="AA39" s="3">
        <f t="shared" si="26"/>
        <v>0.64928969169113659</v>
      </c>
      <c r="AB39" s="3">
        <f t="shared" si="27"/>
        <v>1.6704095741929745</v>
      </c>
      <c r="AC39" s="2">
        <f t="shared" si="28"/>
        <v>3</v>
      </c>
      <c r="AD39" s="3">
        <f t="shared" si="29"/>
        <v>0</v>
      </c>
      <c r="AE39" s="3">
        <f t="shared" si="30"/>
        <v>0</v>
      </c>
      <c r="AF39" s="2">
        <f t="shared" si="31"/>
        <v>1</v>
      </c>
      <c r="AG39" s="2" t="str">
        <f>IF(COUNTIF($H$10:$M$10,A39)&gt;0,RIGHT(A39,4)&amp;"m"&amp;MATCH(LEFT(A39,3),{"Jan","Feb","Mar","Apr","May","Jun","Jul","Aug","Sep","Oct","Nov","Dec"},0),"")</f>
        <v/>
      </c>
      <c r="AK39" s="3">
        <f t="shared" si="32"/>
        <v>0</v>
      </c>
      <c r="AL39" s="3">
        <f t="shared" si="33"/>
        <v>0</v>
      </c>
      <c r="AM39" s="3">
        <f t="shared" si="34"/>
        <v>0</v>
      </c>
      <c r="AN39" s="3">
        <f t="shared" si="35"/>
        <v>1.4568149949231819</v>
      </c>
      <c r="AO39" s="3">
        <f t="shared" si="36"/>
        <v>0</v>
      </c>
      <c r="AP39" s="3">
        <f t="shared" si="37"/>
        <v>0</v>
      </c>
      <c r="AQ39" s="3">
        <f t="shared" si="38"/>
        <v>0</v>
      </c>
      <c r="AR39" s="3">
        <f t="shared" si="39"/>
        <v>0</v>
      </c>
      <c r="AS39" s="3">
        <f t="shared" si="40"/>
        <v>0</v>
      </c>
      <c r="AT39" s="3">
        <f t="shared" si="41"/>
        <v>0</v>
      </c>
      <c r="AU39" s="3">
        <f t="shared" si="42"/>
        <v>0.21359457926979264</v>
      </c>
      <c r="AV39" s="3">
        <f t="shared" si="43"/>
        <v>0</v>
      </c>
      <c r="AW39" s="3">
        <f t="shared" si="44"/>
        <v>0</v>
      </c>
      <c r="AX39" s="3">
        <f t="shared" si="45"/>
        <v>0</v>
      </c>
      <c r="AY39" s="3">
        <f t="shared" si="46"/>
        <v>0</v>
      </c>
      <c r="AZ39" s="3">
        <f t="shared" si="47"/>
        <v>0</v>
      </c>
      <c r="BA39" s="3">
        <f t="shared" si="48"/>
        <v>0</v>
      </c>
      <c r="BB39" s="3">
        <f t="shared" si="49"/>
        <v>0.64928969169113659</v>
      </c>
      <c r="BC39" s="3">
        <f t="shared" si="50"/>
        <v>0</v>
      </c>
      <c r="BD39" s="3">
        <f t="shared" si="51"/>
        <v>0</v>
      </c>
      <c r="BE39" s="3">
        <f t="shared" si="52"/>
        <v>0</v>
      </c>
      <c r="BF39" s="3">
        <f t="shared" si="53"/>
        <v>0</v>
      </c>
      <c r="BG39" s="3">
        <f t="shared" si="54"/>
        <v>0</v>
      </c>
      <c r="BH39" s="3">
        <f t="shared" si="55"/>
        <v>0</v>
      </c>
      <c r="BI39" s="3">
        <f t="shared" si="56"/>
        <v>0</v>
      </c>
      <c r="BJ39" s="3">
        <f t="shared" si="57"/>
        <v>0</v>
      </c>
      <c r="BK39" s="3">
        <f t="shared" si="58"/>
        <v>0</v>
      </c>
      <c r="BL39" s="3">
        <f t="shared" si="59"/>
        <v>0</v>
      </c>
      <c r="BM39" s="3">
        <f t="shared" si="60"/>
        <v>0</v>
      </c>
      <c r="BN39" s="3">
        <f t="shared" si="61"/>
        <v>0</v>
      </c>
      <c r="BO39" s="3">
        <f t="shared" si="62"/>
        <v>0</v>
      </c>
      <c r="BP39" s="3">
        <f t="shared" si="63"/>
        <v>0</v>
      </c>
      <c r="BQ39" s="3">
        <f t="shared" si="64"/>
        <v>0</v>
      </c>
      <c r="BR39" s="3">
        <f t="shared" si="65"/>
        <v>0</v>
      </c>
      <c r="BS39" s="3">
        <f t="shared" si="66"/>
        <v>0</v>
      </c>
      <c r="BT39" s="3">
        <f t="shared" si="67"/>
        <v>0</v>
      </c>
    </row>
    <row r="40" spans="1:72" x14ac:dyDescent="0.25">
      <c r="A40" s="2" t="str">
        <f>'Chart 2a price level'!A25</f>
        <v>Jul 2026</v>
      </c>
      <c r="B40" s="2">
        <f>'Chart 2a price level'!F25</f>
        <v>1</v>
      </c>
      <c r="C40" s="3">
        <f>'Chart 2a price level'!B25</f>
        <v>1.3668264314468599</v>
      </c>
      <c r="D40" s="3">
        <f>'Chart 2a price level'!C25</f>
        <v>0.20766158194807791</v>
      </c>
      <c r="E40" s="3">
        <f>'Chart 2a price level'!D25</f>
        <v>0.63752979683050937</v>
      </c>
      <c r="F40" s="3">
        <f t="shared" si="5"/>
        <v>1.3668264314468599</v>
      </c>
      <c r="G40" s="3">
        <f t="shared" si="6"/>
        <v>1.5744880133949377</v>
      </c>
      <c r="H40" s="3">
        <f t="shared" si="7"/>
        <v>2.2120178102254471</v>
      </c>
      <c r="I40" s="3">
        <f t="shared" si="8"/>
        <v>1.5744880133949377</v>
      </c>
      <c r="J40" s="3">
        <f t="shared" si="9"/>
        <v>2.2120178102254471</v>
      </c>
      <c r="K40" s="3">
        <f t="shared" si="10"/>
        <v>1.3668264314468599</v>
      </c>
      <c r="L40" s="3">
        <f t="shared" si="11"/>
        <v>1.5744880133949377</v>
      </c>
      <c r="M40" s="3">
        <f t="shared" si="12"/>
        <v>0</v>
      </c>
      <c r="N40" s="3">
        <f t="shared" si="13"/>
        <v>1.3668264314468599</v>
      </c>
      <c r="O40" s="3">
        <f t="shared" si="14"/>
        <v>1.3668264314468599</v>
      </c>
      <c r="P40" s="3">
        <f t="shared" si="15"/>
        <v>0</v>
      </c>
      <c r="Q40" s="2">
        <f t="shared" si="16"/>
        <v>1</v>
      </c>
      <c r="R40" s="3">
        <f t="shared" si="17"/>
        <v>0</v>
      </c>
      <c r="S40" s="3">
        <f t="shared" si="18"/>
        <v>0</v>
      </c>
      <c r="T40" s="2">
        <f t="shared" si="19"/>
        <v>1</v>
      </c>
      <c r="U40" s="3">
        <f t="shared" si="20"/>
        <v>0.20766158194807782</v>
      </c>
      <c r="V40" s="3">
        <f t="shared" si="21"/>
        <v>1.3668264314468599</v>
      </c>
      <c r="W40" s="2">
        <f t="shared" si="22"/>
        <v>2</v>
      </c>
      <c r="X40" s="3">
        <f t="shared" si="23"/>
        <v>0</v>
      </c>
      <c r="Y40" s="3">
        <f t="shared" si="24"/>
        <v>0</v>
      </c>
      <c r="Z40" s="2">
        <f t="shared" si="25"/>
        <v>1</v>
      </c>
      <c r="AA40" s="3">
        <f t="shared" si="26"/>
        <v>0.63752979683050937</v>
      </c>
      <c r="AB40" s="3">
        <f t="shared" si="27"/>
        <v>1.5744880133949377</v>
      </c>
      <c r="AC40" s="2">
        <f t="shared" si="28"/>
        <v>3</v>
      </c>
      <c r="AD40" s="3">
        <f t="shared" si="29"/>
        <v>0</v>
      </c>
      <c r="AE40" s="3">
        <f t="shared" si="30"/>
        <v>0</v>
      </c>
      <c r="AF40" s="2">
        <f t="shared" si="31"/>
        <v>1</v>
      </c>
      <c r="AG40" s="2" t="str">
        <f>IF(COUNTIF($H$10:$M$10,A40)&gt;0,RIGHT(A40,4)&amp;"m"&amp;MATCH(LEFT(A40,3),{"Jan","Feb","Mar","Apr","May","Jun","Jul","Aug","Sep","Oct","Nov","Dec"},0),"")</f>
        <v/>
      </c>
      <c r="AK40" s="3">
        <f t="shared" si="32"/>
        <v>0</v>
      </c>
      <c r="AL40" s="3">
        <f t="shared" si="33"/>
        <v>0</v>
      </c>
      <c r="AM40" s="3">
        <f t="shared" si="34"/>
        <v>0</v>
      </c>
      <c r="AN40" s="3">
        <f t="shared" si="35"/>
        <v>1.3668264314468599</v>
      </c>
      <c r="AO40" s="3">
        <f t="shared" si="36"/>
        <v>0</v>
      </c>
      <c r="AP40" s="3">
        <f t="shared" si="37"/>
        <v>0</v>
      </c>
      <c r="AQ40" s="3">
        <f t="shared" si="38"/>
        <v>0</v>
      </c>
      <c r="AR40" s="3">
        <f t="shared" si="39"/>
        <v>0</v>
      </c>
      <c r="AS40" s="3">
        <f t="shared" si="40"/>
        <v>0</v>
      </c>
      <c r="AT40" s="3">
        <f t="shared" si="41"/>
        <v>0</v>
      </c>
      <c r="AU40" s="3">
        <f t="shared" si="42"/>
        <v>0.20766158194807782</v>
      </c>
      <c r="AV40" s="3">
        <f t="shared" si="43"/>
        <v>0</v>
      </c>
      <c r="AW40" s="3">
        <f t="shared" si="44"/>
        <v>0</v>
      </c>
      <c r="AX40" s="3">
        <f t="shared" si="45"/>
        <v>0</v>
      </c>
      <c r="AY40" s="3">
        <f t="shared" si="46"/>
        <v>0</v>
      </c>
      <c r="AZ40" s="3">
        <f t="shared" si="47"/>
        <v>0</v>
      </c>
      <c r="BA40" s="3">
        <f t="shared" si="48"/>
        <v>0</v>
      </c>
      <c r="BB40" s="3">
        <f t="shared" si="49"/>
        <v>0.63752979683050937</v>
      </c>
      <c r="BC40" s="3">
        <f t="shared" si="50"/>
        <v>0</v>
      </c>
      <c r="BD40" s="3">
        <f t="shared" si="51"/>
        <v>0</v>
      </c>
      <c r="BE40" s="3">
        <f t="shared" si="52"/>
        <v>0</v>
      </c>
      <c r="BF40" s="3">
        <f t="shared" si="53"/>
        <v>0</v>
      </c>
      <c r="BG40" s="3">
        <f t="shared" si="54"/>
        <v>0</v>
      </c>
      <c r="BH40" s="3">
        <f t="shared" si="55"/>
        <v>0</v>
      </c>
      <c r="BI40" s="3">
        <f t="shared" si="56"/>
        <v>0</v>
      </c>
      <c r="BJ40" s="3">
        <f t="shared" si="57"/>
        <v>0</v>
      </c>
      <c r="BK40" s="3">
        <f t="shared" si="58"/>
        <v>0</v>
      </c>
      <c r="BL40" s="3">
        <f t="shared" si="59"/>
        <v>0</v>
      </c>
      <c r="BM40" s="3">
        <f t="shared" si="60"/>
        <v>0</v>
      </c>
      <c r="BN40" s="3">
        <f t="shared" si="61"/>
        <v>0</v>
      </c>
      <c r="BO40" s="3">
        <f t="shared" si="62"/>
        <v>0</v>
      </c>
      <c r="BP40" s="3">
        <f t="shared" si="63"/>
        <v>0</v>
      </c>
      <c r="BQ40" s="3">
        <f t="shared" si="64"/>
        <v>0</v>
      </c>
      <c r="BR40" s="3">
        <f t="shared" si="65"/>
        <v>0</v>
      </c>
      <c r="BS40" s="3">
        <f t="shared" si="66"/>
        <v>0</v>
      </c>
      <c r="BT40" s="3">
        <f t="shared" si="67"/>
        <v>0</v>
      </c>
    </row>
    <row r="41" spans="1:72" x14ac:dyDescent="0.25">
      <c r="A41" s="2" t="str">
        <f>'Chart 2a price level'!A26</f>
        <v>Aug 2026</v>
      </c>
      <c r="B41" s="2">
        <f>'Chart 2a price level'!F26</f>
        <v>1</v>
      </c>
      <c r="C41" s="3">
        <f>'Chart 2a price level'!B26</f>
        <v>1.292326962489021</v>
      </c>
      <c r="D41" s="3">
        <f>'Chart 2a price level'!C26</f>
        <v>0.1988588321711515</v>
      </c>
      <c r="E41" s="3">
        <f>'Chart 2a price level'!D26</f>
        <v>0.61878066232543072</v>
      </c>
      <c r="F41" s="3">
        <f t="shared" si="5"/>
        <v>1.292326962489021</v>
      </c>
      <c r="G41" s="3">
        <f t="shared" si="6"/>
        <v>1.4911857946601725</v>
      </c>
      <c r="H41" s="3">
        <f t="shared" si="7"/>
        <v>2.1099664569856031</v>
      </c>
      <c r="I41" s="3">
        <f t="shared" si="8"/>
        <v>1.4911857946601725</v>
      </c>
      <c r="J41" s="3">
        <f t="shared" si="9"/>
        <v>2.1099664569856031</v>
      </c>
      <c r="K41" s="3">
        <f t="shared" si="10"/>
        <v>1.292326962489021</v>
      </c>
      <c r="L41" s="3">
        <f t="shared" si="11"/>
        <v>1.4911857946601725</v>
      </c>
      <c r="M41" s="3">
        <f t="shared" si="12"/>
        <v>0</v>
      </c>
      <c r="N41" s="3">
        <f t="shared" si="13"/>
        <v>1.292326962489021</v>
      </c>
      <c r="O41" s="3">
        <f t="shared" si="14"/>
        <v>1.292326962489021</v>
      </c>
      <c r="P41" s="3">
        <f t="shared" si="15"/>
        <v>0</v>
      </c>
      <c r="Q41" s="2">
        <f t="shared" si="16"/>
        <v>1</v>
      </c>
      <c r="R41" s="3">
        <f t="shared" si="17"/>
        <v>0</v>
      </c>
      <c r="S41" s="3">
        <f t="shared" si="18"/>
        <v>0</v>
      </c>
      <c r="T41" s="2">
        <f t="shared" si="19"/>
        <v>1</v>
      </c>
      <c r="U41" s="3">
        <f t="shared" si="20"/>
        <v>0.19885883217115152</v>
      </c>
      <c r="V41" s="3">
        <f t="shared" si="21"/>
        <v>1.292326962489021</v>
      </c>
      <c r="W41" s="2">
        <f t="shared" si="22"/>
        <v>2</v>
      </c>
      <c r="X41" s="3">
        <f t="shared" si="23"/>
        <v>0</v>
      </c>
      <c r="Y41" s="3">
        <f t="shared" si="24"/>
        <v>0</v>
      </c>
      <c r="Z41" s="2">
        <f t="shared" si="25"/>
        <v>1</v>
      </c>
      <c r="AA41" s="3">
        <f t="shared" si="26"/>
        <v>0.61878066232543061</v>
      </c>
      <c r="AB41" s="3">
        <f t="shared" si="27"/>
        <v>1.4911857946601725</v>
      </c>
      <c r="AC41" s="2">
        <f t="shared" si="28"/>
        <v>3</v>
      </c>
      <c r="AD41" s="3">
        <f t="shared" si="29"/>
        <v>0</v>
      </c>
      <c r="AE41" s="3">
        <f t="shared" si="30"/>
        <v>0</v>
      </c>
      <c r="AF41" s="2">
        <f t="shared" si="31"/>
        <v>1</v>
      </c>
      <c r="AG41" s="2" t="str">
        <f>IF(COUNTIF($H$10:$M$10,A41)&gt;0,RIGHT(A41,4)&amp;"m"&amp;MATCH(LEFT(A41,3),{"Jan","Feb","Mar","Apr","May","Jun","Jul","Aug","Sep","Oct","Nov","Dec"},0),"")</f>
        <v/>
      </c>
      <c r="AK41" s="3">
        <f t="shared" si="32"/>
        <v>0</v>
      </c>
      <c r="AL41" s="3">
        <f t="shared" si="33"/>
        <v>0</v>
      </c>
      <c r="AM41" s="3">
        <f t="shared" si="34"/>
        <v>0</v>
      </c>
      <c r="AN41" s="3">
        <f t="shared" si="35"/>
        <v>1.292326962489021</v>
      </c>
      <c r="AO41" s="3">
        <f t="shared" si="36"/>
        <v>0</v>
      </c>
      <c r="AP41" s="3">
        <f t="shared" si="37"/>
        <v>0</v>
      </c>
      <c r="AQ41" s="3">
        <f t="shared" si="38"/>
        <v>0</v>
      </c>
      <c r="AR41" s="3">
        <f t="shared" si="39"/>
        <v>0</v>
      </c>
      <c r="AS41" s="3">
        <f t="shared" si="40"/>
        <v>0</v>
      </c>
      <c r="AT41" s="3">
        <f t="shared" si="41"/>
        <v>0</v>
      </c>
      <c r="AU41" s="3">
        <f t="shared" si="42"/>
        <v>0.19885883217115152</v>
      </c>
      <c r="AV41" s="3">
        <f t="shared" si="43"/>
        <v>0</v>
      </c>
      <c r="AW41" s="3">
        <f t="shared" si="44"/>
        <v>0</v>
      </c>
      <c r="AX41" s="3">
        <f t="shared" si="45"/>
        <v>0</v>
      </c>
      <c r="AY41" s="3">
        <f t="shared" si="46"/>
        <v>0</v>
      </c>
      <c r="AZ41" s="3">
        <f t="shared" si="47"/>
        <v>0</v>
      </c>
      <c r="BA41" s="3">
        <f t="shared" si="48"/>
        <v>0</v>
      </c>
      <c r="BB41" s="3">
        <f t="shared" si="49"/>
        <v>0.61878066232543061</v>
      </c>
      <c r="BC41" s="3">
        <f t="shared" si="50"/>
        <v>0</v>
      </c>
      <c r="BD41" s="3">
        <f t="shared" si="51"/>
        <v>0</v>
      </c>
      <c r="BE41" s="3">
        <f t="shared" si="52"/>
        <v>0</v>
      </c>
      <c r="BF41" s="3">
        <f t="shared" si="53"/>
        <v>0</v>
      </c>
      <c r="BG41" s="3">
        <f t="shared" si="54"/>
        <v>0</v>
      </c>
      <c r="BH41" s="3">
        <f t="shared" si="55"/>
        <v>0</v>
      </c>
      <c r="BI41" s="3">
        <f t="shared" si="56"/>
        <v>0</v>
      </c>
      <c r="BJ41" s="3">
        <f t="shared" si="57"/>
        <v>0</v>
      </c>
      <c r="BK41" s="3">
        <f t="shared" si="58"/>
        <v>0</v>
      </c>
      <c r="BL41" s="3">
        <f t="shared" si="59"/>
        <v>0</v>
      </c>
      <c r="BM41" s="3">
        <f t="shared" si="60"/>
        <v>0</v>
      </c>
      <c r="BN41" s="3">
        <f t="shared" si="61"/>
        <v>0</v>
      </c>
      <c r="BO41" s="3">
        <f t="shared" si="62"/>
        <v>0</v>
      </c>
      <c r="BP41" s="3">
        <f t="shared" si="63"/>
        <v>0</v>
      </c>
      <c r="BQ41" s="3">
        <f t="shared" si="64"/>
        <v>0</v>
      </c>
      <c r="BR41" s="3">
        <f t="shared" si="65"/>
        <v>0</v>
      </c>
      <c r="BS41" s="3">
        <f t="shared" si="66"/>
        <v>0</v>
      </c>
      <c r="BT41" s="3">
        <f t="shared" si="67"/>
        <v>0</v>
      </c>
    </row>
    <row r="42" spans="1:72" x14ac:dyDescent="0.25">
      <c r="A42" s="2" t="str">
        <f>'Chart 2a price level'!A27</f>
        <v>Sep 2026</v>
      </c>
      <c r="B42" s="2">
        <f>'Chart 2a price level'!F27</f>
        <v>1</v>
      </c>
      <c r="C42" s="3">
        <f>'Chart 2a price level'!B27</f>
        <v>1.3440344381565339</v>
      </c>
      <c r="D42" s="3">
        <f>'Chart 2a price level'!C27</f>
        <v>0.1896268822157299</v>
      </c>
      <c r="E42" s="3">
        <f>'Chart 2a price level'!D27</f>
        <v>0.60261216711613164</v>
      </c>
      <c r="F42" s="3">
        <f t="shared" si="5"/>
        <v>1.3440344381565339</v>
      </c>
      <c r="G42" s="3">
        <f t="shared" si="6"/>
        <v>1.5336613203722638</v>
      </c>
      <c r="H42" s="3">
        <f t="shared" si="7"/>
        <v>2.1362734874883955</v>
      </c>
      <c r="I42" s="3">
        <f t="shared" si="8"/>
        <v>1.5336613203722638</v>
      </c>
      <c r="J42" s="3">
        <f t="shared" si="9"/>
        <v>2.1362734874883955</v>
      </c>
      <c r="K42" s="3">
        <f t="shared" si="10"/>
        <v>1.3440344381565339</v>
      </c>
      <c r="L42" s="3">
        <f t="shared" si="11"/>
        <v>1.5336613203722638</v>
      </c>
      <c r="M42" s="3">
        <f t="shared" si="12"/>
        <v>0</v>
      </c>
      <c r="N42" s="3">
        <f t="shared" si="13"/>
        <v>1.3440344381565339</v>
      </c>
      <c r="O42" s="3">
        <f t="shared" si="14"/>
        <v>1.3440344381565339</v>
      </c>
      <c r="P42" s="3">
        <f t="shared" si="15"/>
        <v>0</v>
      </c>
      <c r="Q42" s="2">
        <f t="shared" si="16"/>
        <v>1</v>
      </c>
      <c r="R42" s="3">
        <f t="shared" si="17"/>
        <v>0</v>
      </c>
      <c r="S42" s="3">
        <f t="shared" si="18"/>
        <v>0</v>
      </c>
      <c r="T42" s="2">
        <f t="shared" si="19"/>
        <v>1</v>
      </c>
      <c r="U42" s="3">
        <f t="shared" si="20"/>
        <v>0.18962688221572988</v>
      </c>
      <c r="V42" s="3">
        <f t="shared" si="21"/>
        <v>1.3440344381565339</v>
      </c>
      <c r="W42" s="2">
        <f t="shared" si="22"/>
        <v>2</v>
      </c>
      <c r="X42" s="3">
        <f t="shared" si="23"/>
        <v>0</v>
      </c>
      <c r="Y42" s="3">
        <f t="shared" si="24"/>
        <v>0</v>
      </c>
      <c r="Z42" s="2">
        <f t="shared" si="25"/>
        <v>1</v>
      </c>
      <c r="AA42" s="3">
        <f t="shared" si="26"/>
        <v>0.60261216711613175</v>
      </c>
      <c r="AB42" s="3">
        <f t="shared" si="27"/>
        <v>1.5336613203722638</v>
      </c>
      <c r="AC42" s="2">
        <f t="shared" si="28"/>
        <v>3</v>
      </c>
      <c r="AD42" s="3">
        <f t="shared" si="29"/>
        <v>0</v>
      </c>
      <c r="AE42" s="3">
        <f t="shared" si="30"/>
        <v>0</v>
      </c>
      <c r="AF42" s="2">
        <f t="shared" si="31"/>
        <v>1</v>
      </c>
      <c r="AG42" s="2" t="str">
        <f>IF(COUNTIF($H$10:$M$10,A42)&gt;0,RIGHT(A42,4)&amp;"m"&amp;MATCH(LEFT(A42,3),{"Jan","Feb","Mar","Apr","May","Jun","Jul","Aug","Sep","Oct","Nov","Dec"},0),"")</f>
        <v>2026m9</v>
      </c>
      <c r="AK42" s="3">
        <f t="shared" si="32"/>
        <v>0</v>
      </c>
      <c r="AL42" s="3">
        <f t="shared" si="33"/>
        <v>0</v>
      </c>
      <c r="AM42" s="3">
        <f t="shared" si="34"/>
        <v>0</v>
      </c>
      <c r="AN42" s="3">
        <f t="shared" si="35"/>
        <v>1.3440344381565339</v>
      </c>
      <c r="AO42" s="3">
        <f t="shared" si="36"/>
        <v>0</v>
      </c>
      <c r="AP42" s="3">
        <f t="shared" si="37"/>
        <v>0</v>
      </c>
      <c r="AQ42" s="3">
        <f t="shared" si="38"/>
        <v>0</v>
      </c>
      <c r="AR42" s="3">
        <f t="shared" si="39"/>
        <v>0</v>
      </c>
      <c r="AS42" s="3">
        <f t="shared" si="40"/>
        <v>0</v>
      </c>
      <c r="AT42" s="3">
        <f t="shared" si="41"/>
        <v>0</v>
      </c>
      <c r="AU42" s="3">
        <f t="shared" si="42"/>
        <v>0.18962688221572988</v>
      </c>
      <c r="AV42" s="3">
        <f t="shared" si="43"/>
        <v>0</v>
      </c>
      <c r="AW42" s="3">
        <f t="shared" si="44"/>
        <v>0</v>
      </c>
      <c r="AX42" s="3">
        <f t="shared" si="45"/>
        <v>0</v>
      </c>
      <c r="AY42" s="3">
        <f t="shared" si="46"/>
        <v>0</v>
      </c>
      <c r="AZ42" s="3">
        <f t="shared" si="47"/>
        <v>0</v>
      </c>
      <c r="BA42" s="3">
        <f t="shared" si="48"/>
        <v>0</v>
      </c>
      <c r="BB42" s="3">
        <f t="shared" si="49"/>
        <v>0.60261216711613175</v>
      </c>
      <c r="BC42" s="3">
        <f t="shared" si="50"/>
        <v>0</v>
      </c>
      <c r="BD42" s="3">
        <f t="shared" si="51"/>
        <v>0</v>
      </c>
      <c r="BE42" s="3">
        <f t="shared" si="52"/>
        <v>0</v>
      </c>
      <c r="BF42" s="3">
        <f t="shared" si="53"/>
        <v>0</v>
      </c>
      <c r="BG42" s="3">
        <f t="shared" si="54"/>
        <v>0</v>
      </c>
      <c r="BH42" s="3">
        <f t="shared" si="55"/>
        <v>0</v>
      </c>
      <c r="BI42" s="3">
        <f t="shared" si="56"/>
        <v>0</v>
      </c>
      <c r="BJ42" s="3">
        <f t="shared" si="57"/>
        <v>0</v>
      </c>
      <c r="BK42" s="3">
        <f t="shared" si="58"/>
        <v>0</v>
      </c>
      <c r="BL42" s="3">
        <f t="shared" si="59"/>
        <v>0</v>
      </c>
      <c r="BM42" s="3">
        <f t="shared" si="60"/>
        <v>0</v>
      </c>
      <c r="BN42" s="3">
        <f t="shared" si="61"/>
        <v>0</v>
      </c>
      <c r="BO42" s="3">
        <f t="shared" si="62"/>
        <v>0</v>
      </c>
      <c r="BP42" s="3">
        <f t="shared" si="63"/>
        <v>0</v>
      </c>
      <c r="BQ42" s="3">
        <f t="shared" si="64"/>
        <v>0</v>
      </c>
      <c r="BR42" s="3">
        <f t="shared" si="65"/>
        <v>0</v>
      </c>
      <c r="BS42" s="3">
        <f t="shared" si="66"/>
        <v>0</v>
      </c>
      <c r="BT42" s="3">
        <f t="shared" si="67"/>
        <v>0</v>
      </c>
    </row>
    <row r="43" spans="1:72" x14ac:dyDescent="0.25">
      <c r="A43" s="2" t="str">
        <f>'Chart 2a price level'!A28</f>
        <v>Oct 2026</v>
      </c>
      <c r="B43" s="2">
        <f>'Chart 2a price level'!F28</f>
        <v>1</v>
      </c>
      <c r="C43" s="3">
        <f>'Chart 2a price level'!B28</f>
        <v>1.395252980187458</v>
      </c>
      <c r="D43" s="3">
        <f>'Chart 2a price level'!C28</f>
        <v>0.18063376468128939</v>
      </c>
      <c r="E43" s="3">
        <f>'Chart 2a price level'!D28</f>
        <v>0.58992777712399569</v>
      </c>
      <c r="F43" s="3">
        <f t="shared" si="5"/>
        <v>1.395252980187458</v>
      </c>
      <c r="G43" s="3">
        <f t="shared" si="6"/>
        <v>1.5758867448687475</v>
      </c>
      <c r="H43" s="3">
        <f t="shared" si="7"/>
        <v>2.1658145219927434</v>
      </c>
      <c r="I43" s="3">
        <f t="shared" si="8"/>
        <v>1.5758867448687475</v>
      </c>
      <c r="J43" s="3">
        <f t="shared" si="9"/>
        <v>2.1658145219927434</v>
      </c>
      <c r="K43" s="3">
        <f t="shared" si="10"/>
        <v>1.395252980187458</v>
      </c>
      <c r="L43" s="3">
        <f t="shared" si="11"/>
        <v>1.5758867448687475</v>
      </c>
      <c r="M43" s="3">
        <f t="shared" si="12"/>
        <v>0</v>
      </c>
      <c r="N43" s="3">
        <f t="shared" si="13"/>
        <v>1.395252980187458</v>
      </c>
      <c r="O43" s="3">
        <f t="shared" si="14"/>
        <v>1.395252980187458</v>
      </c>
      <c r="P43" s="3">
        <f t="shared" si="15"/>
        <v>0</v>
      </c>
      <c r="Q43" s="2">
        <f t="shared" si="16"/>
        <v>1</v>
      </c>
      <c r="R43" s="3">
        <f t="shared" si="17"/>
        <v>0</v>
      </c>
      <c r="S43" s="3">
        <f t="shared" si="18"/>
        <v>0</v>
      </c>
      <c r="T43" s="2">
        <f t="shared" si="19"/>
        <v>1</v>
      </c>
      <c r="U43" s="3">
        <f t="shared" si="20"/>
        <v>0.18063376468128944</v>
      </c>
      <c r="V43" s="3">
        <f t="shared" si="21"/>
        <v>1.395252980187458</v>
      </c>
      <c r="W43" s="2">
        <f t="shared" si="22"/>
        <v>2</v>
      </c>
      <c r="X43" s="3">
        <f t="shared" si="23"/>
        <v>0</v>
      </c>
      <c r="Y43" s="3">
        <f t="shared" si="24"/>
        <v>0</v>
      </c>
      <c r="Z43" s="2">
        <f t="shared" si="25"/>
        <v>1</v>
      </c>
      <c r="AA43" s="3">
        <f t="shared" si="26"/>
        <v>0.58992777712399591</v>
      </c>
      <c r="AB43" s="3">
        <f t="shared" si="27"/>
        <v>1.5758867448687475</v>
      </c>
      <c r="AC43" s="2">
        <f t="shared" si="28"/>
        <v>3</v>
      </c>
      <c r="AD43" s="3">
        <f t="shared" si="29"/>
        <v>0</v>
      </c>
      <c r="AE43" s="3">
        <f t="shared" si="30"/>
        <v>0</v>
      </c>
      <c r="AF43" s="2">
        <f t="shared" si="31"/>
        <v>1</v>
      </c>
      <c r="AG43" s="2" t="str">
        <f>IF(COUNTIF($H$10:$M$10,A43)&gt;0,RIGHT(A43,4)&amp;"m"&amp;MATCH(LEFT(A43,3),{"Jan","Feb","Mar","Apr","May","Jun","Jul","Aug","Sep","Oct","Nov","Dec"},0),"")</f>
        <v/>
      </c>
      <c r="AK43" s="3">
        <f t="shared" si="32"/>
        <v>0</v>
      </c>
      <c r="AL43" s="3">
        <f t="shared" si="33"/>
        <v>0</v>
      </c>
      <c r="AM43" s="3">
        <f t="shared" si="34"/>
        <v>0</v>
      </c>
      <c r="AN43" s="3">
        <f t="shared" si="35"/>
        <v>1.395252980187458</v>
      </c>
      <c r="AO43" s="3">
        <f t="shared" si="36"/>
        <v>0</v>
      </c>
      <c r="AP43" s="3">
        <f t="shared" si="37"/>
        <v>0</v>
      </c>
      <c r="AQ43" s="3">
        <f t="shared" si="38"/>
        <v>0</v>
      </c>
      <c r="AR43" s="3">
        <f t="shared" si="39"/>
        <v>0</v>
      </c>
      <c r="AS43" s="3">
        <f t="shared" si="40"/>
        <v>0</v>
      </c>
      <c r="AT43" s="3">
        <f t="shared" si="41"/>
        <v>0</v>
      </c>
      <c r="AU43" s="3">
        <f t="shared" si="42"/>
        <v>0.18063376468128944</v>
      </c>
      <c r="AV43" s="3">
        <f t="shared" si="43"/>
        <v>0</v>
      </c>
      <c r="AW43" s="3">
        <f t="shared" si="44"/>
        <v>0</v>
      </c>
      <c r="AX43" s="3">
        <f t="shared" si="45"/>
        <v>0</v>
      </c>
      <c r="AY43" s="3">
        <f t="shared" si="46"/>
        <v>0</v>
      </c>
      <c r="AZ43" s="3">
        <f t="shared" si="47"/>
        <v>0</v>
      </c>
      <c r="BA43" s="3">
        <f t="shared" si="48"/>
        <v>0</v>
      </c>
      <c r="BB43" s="3">
        <f t="shared" si="49"/>
        <v>0.58992777712399591</v>
      </c>
      <c r="BC43" s="3">
        <f t="shared" si="50"/>
        <v>0</v>
      </c>
      <c r="BD43" s="3">
        <f t="shared" si="51"/>
        <v>0</v>
      </c>
      <c r="BE43" s="3">
        <f t="shared" si="52"/>
        <v>0</v>
      </c>
      <c r="BF43" s="3">
        <f t="shared" si="53"/>
        <v>0</v>
      </c>
      <c r="BG43" s="3">
        <f t="shared" si="54"/>
        <v>0</v>
      </c>
      <c r="BH43" s="3">
        <f t="shared" si="55"/>
        <v>0</v>
      </c>
      <c r="BI43" s="3">
        <f t="shared" si="56"/>
        <v>0</v>
      </c>
      <c r="BJ43" s="3">
        <f t="shared" si="57"/>
        <v>0</v>
      </c>
      <c r="BK43" s="3">
        <f t="shared" si="58"/>
        <v>0</v>
      </c>
      <c r="BL43" s="3">
        <f t="shared" si="59"/>
        <v>0</v>
      </c>
      <c r="BM43" s="3">
        <f t="shared" si="60"/>
        <v>0</v>
      </c>
      <c r="BN43" s="3">
        <f t="shared" si="61"/>
        <v>0</v>
      </c>
      <c r="BO43" s="3">
        <f t="shared" si="62"/>
        <v>0</v>
      </c>
      <c r="BP43" s="3">
        <f t="shared" si="63"/>
        <v>0</v>
      </c>
      <c r="BQ43" s="3">
        <f t="shared" si="64"/>
        <v>0</v>
      </c>
      <c r="BR43" s="3">
        <f t="shared" si="65"/>
        <v>0</v>
      </c>
      <c r="BS43" s="3">
        <f t="shared" si="66"/>
        <v>0</v>
      </c>
      <c r="BT43" s="3">
        <f t="shared" si="67"/>
        <v>0</v>
      </c>
    </row>
    <row r="44" spans="1:72" x14ac:dyDescent="0.25">
      <c r="A44" s="2" t="str">
        <f>'Chart 2a price level'!A29</f>
        <v>Nov 2026</v>
      </c>
      <c r="B44" s="2">
        <f>'Chart 2a price level'!F29</f>
        <v>1</v>
      </c>
      <c r="C44" s="3">
        <f>'Chart 2a price level'!B29</f>
        <v>1.425973481070633</v>
      </c>
      <c r="D44" s="3">
        <f>'Chart 2a price level'!C29</f>
        <v>0.1743695723328407</v>
      </c>
      <c r="E44" s="3">
        <f>'Chart 2a price level'!D29</f>
        <v>0.58508169137531119</v>
      </c>
      <c r="F44" s="3">
        <f t="shared" si="5"/>
        <v>1.425973481070633</v>
      </c>
      <c r="G44" s="3">
        <f t="shared" si="6"/>
        <v>1.6003430534034737</v>
      </c>
      <c r="H44" s="3">
        <f t="shared" si="7"/>
        <v>2.1854247447787847</v>
      </c>
      <c r="I44" s="3">
        <f t="shared" si="8"/>
        <v>1.6003430534034737</v>
      </c>
      <c r="J44" s="3">
        <f t="shared" si="9"/>
        <v>2.1854247447787847</v>
      </c>
      <c r="K44" s="3">
        <f t="shared" si="10"/>
        <v>1.425973481070633</v>
      </c>
      <c r="L44" s="3">
        <f t="shared" si="11"/>
        <v>1.6003430534034737</v>
      </c>
      <c r="M44" s="3">
        <f t="shared" si="12"/>
        <v>0</v>
      </c>
      <c r="N44" s="3">
        <f t="shared" si="13"/>
        <v>1.425973481070633</v>
      </c>
      <c r="O44" s="3">
        <f t="shared" si="14"/>
        <v>1.425973481070633</v>
      </c>
      <c r="P44" s="3">
        <f t="shared" si="15"/>
        <v>0</v>
      </c>
      <c r="Q44" s="2">
        <f t="shared" si="16"/>
        <v>1</v>
      </c>
      <c r="R44" s="3">
        <f t="shared" si="17"/>
        <v>0</v>
      </c>
      <c r="S44" s="3">
        <f t="shared" si="18"/>
        <v>0</v>
      </c>
      <c r="T44" s="2">
        <f t="shared" si="19"/>
        <v>1</v>
      </c>
      <c r="U44" s="3">
        <f t="shared" si="20"/>
        <v>0.17436957233284067</v>
      </c>
      <c r="V44" s="3">
        <f t="shared" si="21"/>
        <v>1.425973481070633</v>
      </c>
      <c r="W44" s="2">
        <f t="shared" si="22"/>
        <v>2</v>
      </c>
      <c r="X44" s="3">
        <f t="shared" si="23"/>
        <v>0</v>
      </c>
      <c r="Y44" s="3">
        <f t="shared" si="24"/>
        <v>0</v>
      </c>
      <c r="Z44" s="2">
        <f t="shared" si="25"/>
        <v>1</v>
      </c>
      <c r="AA44" s="3">
        <f t="shared" si="26"/>
        <v>0.58508169137531096</v>
      </c>
      <c r="AB44" s="3">
        <f t="shared" si="27"/>
        <v>1.6003430534034737</v>
      </c>
      <c r="AC44" s="2">
        <f t="shared" si="28"/>
        <v>3</v>
      </c>
      <c r="AD44" s="3">
        <f t="shared" si="29"/>
        <v>0</v>
      </c>
      <c r="AE44" s="3">
        <f t="shared" si="30"/>
        <v>0</v>
      </c>
      <c r="AF44" s="2">
        <f t="shared" si="31"/>
        <v>1</v>
      </c>
      <c r="AG44" s="2" t="str">
        <f>IF(COUNTIF($H$10:$M$10,A44)&gt;0,RIGHT(A44,4)&amp;"m"&amp;MATCH(LEFT(A44,3),{"Jan","Feb","Mar","Apr","May","Jun","Jul","Aug","Sep","Oct","Nov","Dec"},0),"")</f>
        <v/>
      </c>
      <c r="AK44" s="3">
        <f t="shared" si="32"/>
        <v>0</v>
      </c>
      <c r="AL44" s="3">
        <f t="shared" si="33"/>
        <v>0</v>
      </c>
      <c r="AM44" s="3">
        <f t="shared" si="34"/>
        <v>0</v>
      </c>
      <c r="AN44" s="3">
        <f t="shared" si="35"/>
        <v>1.425973481070633</v>
      </c>
      <c r="AO44" s="3">
        <f t="shared" si="36"/>
        <v>0</v>
      </c>
      <c r="AP44" s="3">
        <f t="shared" si="37"/>
        <v>0</v>
      </c>
      <c r="AQ44" s="3">
        <f t="shared" si="38"/>
        <v>0</v>
      </c>
      <c r="AR44" s="3">
        <f t="shared" si="39"/>
        <v>0</v>
      </c>
      <c r="AS44" s="3">
        <f t="shared" si="40"/>
        <v>0</v>
      </c>
      <c r="AT44" s="3">
        <f t="shared" si="41"/>
        <v>0</v>
      </c>
      <c r="AU44" s="3">
        <f t="shared" si="42"/>
        <v>0.17436957233284067</v>
      </c>
      <c r="AV44" s="3">
        <f t="shared" si="43"/>
        <v>0</v>
      </c>
      <c r="AW44" s="3">
        <f t="shared" si="44"/>
        <v>0</v>
      </c>
      <c r="AX44" s="3">
        <f t="shared" si="45"/>
        <v>0</v>
      </c>
      <c r="AY44" s="3">
        <f t="shared" si="46"/>
        <v>0</v>
      </c>
      <c r="AZ44" s="3">
        <f t="shared" si="47"/>
        <v>0</v>
      </c>
      <c r="BA44" s="3">
        <f t="shared" si="48"/>
        <v>0</v>
      </c>
      <c r="BB44" s="3">
        <f t="shared" si="49"/>
        <v>0.58508169137531096</v>
      </c>
      <c r="BC44" s="3">
        <f t="shared" si="50"/>
        <v>0</v>
      </c>
      <c r="BD44" s="3">
        <f t="shared" si="51"/>
        <v>0</v>
      </c>
      <c r="BE44" s="3">
        <f t="shared" si="52"/>
        <v>0</v>
      </c>
      <c r="BF44" s="3">
        <f t="shared" si="53"/>
        <v>0</v>
      </c>
      <c r="BG44" s="3">
        <f t="shared" si="54"/>
        <v>0</v>
      </c>
      <c r="BH44" s="3">
        <f t="shared" si="55"/>
        <v>0</v>
      </c>
      <c r="BI44" s="3">
        <f t="shared" si="56"/>
        <v>0</v>
      </c>
      <c r="BJ44" s="3">
        <f t="shared" si="57"/>
        <v>0</v>
      </c>
      <c r="BK44" s="3">
        <f t="shared" si="58"/>
        <v>0</v>
      </c>
      <c r="BL44" s="3">
        <f t="shared" si="59"/>
        <v>0</v>
      </c>
      <c r="BM44" s="3">
        <f t="shared" si="60"/>
        <v>0</v>
      </c>
      <c r="BN44" s="3">
        <f t="shared" si="61"/>
        <v>0</v>
      </c>
      <c r="BO44" s="3">
        <f t="shared" si="62"/>
        <v>0</v>
      </c>
      <c r="BP44" s="3">
        <f t="shared" si="63"/>
        <v>0</v>
      </c>
      <c r="BQ44" s="3">
        <f t="shared" si="64"/>
        <v>0</v>
      </c>
      <c r="BR44" s="3">
        <f t="shared" si="65"/>
        <v>0</v>
      </c>
      <c r="BS44" s="3">
        <f t="shared" si="66"/>
        <v>0</v>
      </c>
      <c r="BT44" s="3">
        <f t="shared" si="67"/>
        <v>0</v>
      </c>
    </row>
    <row r="45" spans="1:72" x14ac:dyDescent="0.25">
      <c r="A45" s="2" t="str">
        <f>'Chart 2a price level'!A30</f>
        <v>Dec 2026</v>
      </c>
      <c r="B45" s="2">
        <f>'Chart 2a price level'!F30</f>
        <v>1</v>
      </c>
      <c r="C45" s="3">
        <f>'Chart 2a price level'!B30</f>
        <v>1.439341026260595</v>
      </c>
      <c r="D45" s="3">
        <f>'Chart 2a price level'!C30</f>
        <v>0.16792266977328271</v>
      </c>
      <c r="E45" s="3">
        <f>'Chart 2a price level'!D30</f>
        <v>0.58771944416777955</v>
      </c>
      <c r="F45" s="3">
        <f t="shared" si="5"/>
        <v>1.439341026260595</v>
      </c>
      <c r="G45" s="3">
        <f t="shared" si="6"/>
        <v>1.6072636960338778</v>
      </c>
      <c r="H45" s="3">
        <f t="shared" si="7"/>
        <v>2.1949831402016571</v>
      </c>
      <c r="I45" s="3">
        <f t="shared" si="8"/>
        <v>1.6072636960338778</v>
      </c>
      <c r="J45" s="3">
        <f t="shared" si="9"/>
        <v>2.1949831402016571</v>
      </c>
      <c r="K45" s="3">
        <f t="shared" si="10"/>
        <v>1.439341026260595</v>
      </c>
      <c r="L45" s="3">
        <f t="shared" si="11"/>
        <v>1.6072636960338778</v>
      </c>
      <c r="M45" s="3">
        <f t="shared" si="12"/>
        <v>0</v>
      </c>
      <c r="N45" s="3">
        <f t="shared" si="13"/>
        <v>1.439341026260595</v>
      </c>
      <c r="O45" s="3">
        <f t="shared" si="14"/>
        <v>1.439341026260595</v>
      </c>
      <c r="P45" s="3">
        <f t="shared" si="15"/>
        <v>0</v>
      </c>
      <c r="Q45" s="2">
        <f t="shared" si="16"/>
        <v>1</v>
      </c>
      <c r="R45" s="3">
        <f t="shared" si="17"/>
        <v>0</v>
      </c>
      <c r="S45" s="3">
        <f t="shared" si="18"/>
        <v>0</v>
      </c>
      <c r="T45" s="2">
        <f t="shared" si="19"/>
        <v>1</v>
      </c>
      <c r="U45" s="3">
        <f t="shared" si="20"/>
        <v>0.16792266977328274</v>
      </c>
      <c r="V45" s="3">
        <f t="shared" si="21"/>
        <v>1.439341026260595</v>
      </c>
      <c r="W45" s="2">
        <f t="shared" si="22"/>
        <v>2</v>
      </c>
      <c r="X45" s="3">
        <f t="shared" si="23"/>
        <v>0</v>
      </c>
      <c r="Y45" s="3">
        <f t="shared" si="24"/>
        <v>0</v>
      </c>
      <c r="Z45" s="2">
        <f t="shared" si="25"/>
        <v>1</v>
      </c>
      <c r="AA45" s="3">
        <f t="shared" si="26"/>
        <v>0.58771944416777933</v>
      </c>
      <c r="AB45" s="3">
        <f t="shared" si="27"/>
        <v>1.6072636960338778</v>
      </c>
      <c r="AC45" s="2">
        <f t="shared" si="28"/>
        <v>3</v>
      </c>
      <c r="AD45" s="3">
        <f t="shared" si="29"/>
        <v>0</v>
      </c>
      <c r="AE45" s="3">
        <f t="shared" si="30"/>
        <v>0</v>
      </c>
      <c r="AF45" s="2">
        <f t="shared" si="31"/>
        <v>1</v>
      </c>
      <c r="AG45" s="2" t="str">
        <f>IF(COUNTIF($H$10:$M$10,A45)&gt;0,RIGHT(A45,4)&amp;"m"&amp;MATCH(LEFT(A45,3),{"Jan","Feb","Mar","Apr","May","Jun","Jul","Aug","Sep","Oct","Nov","Dec"},0),"")</f>
        <v/>
      </c>
      <c r="AK45" s="3">
        <f t="shared" si="32"/>
        <v>0</v>
      </c>
      <c r="AL45" s="3">
        <f t="shared" si="33"/>
        <v>0</v>
      </c>
      <c r="AM45" s="3">
        <f t="shared" si="34"/>
        <v>0</v>
      </c>
      <c r="AN45" s="3">
        <f t="shared" si="35"/>
        <v>1.439341026260595</v>
      </c>
      <c r="AO45" s="3">
        <f t="shared" si="36"/>
        <v>0</v>
      </c>
      <c r="AP45" s="3">
        <f t="shared" si="37"/>
        <v>0</v>
      </c>
      <c r="AQ45" s="3">
        <f t="shared" si="38"/>
        <v>0</v>
      </c>
      <c r="AR45" s="3">
        <f t="shared" si="39"/>
        <v>0</v>
      </c>
      <c r="AS45" s="3">
        <f t="shared" si="40"/>
        <v>0</v>
      </c>
      <c r="AT45" s="3">
        <f t="shared" si="41"/>
        <v>0</v>
      </c>
      <c r="AU45" s="3">
        <f t="shared" si="42"/>
        <v>0.16792266977328274</v>
      </c>
      <c r="AV45" s="3">
        <f t="shared" si="43"/>
        <v>0</v>
      </c>
      <c r="AW45" s="3">
        <f t="shared" si="44"/>
        <v>0</v>
      </c>
      <c r="AX45" s="3">
        <f t="shared" si="45"/>
        <v>0</v>
      </c>
      <c r="AY45" s="3">
        <f t="shared" si="46"/>
        <v>0</v>
      </c>
      <c r="AZ45" s="3">
        <f t="shared" si="47"/>
        <v>0</v>
      </c>
      <c r="BA45" s="3">
        <f t="shared" si="48"/>
        <v>0</v>
      </c>
      <c r="BB45" s="3">
        <f t="shared" si="49"/>
        <v>0.58771944416777933</v>
      </c>
      <c r="BC45" s="3">
        <f t="shared" si="50"/>
        <v>0</v>
      </c>
      <c r="BD45" s="3">
        <f t="shared" si="51"/>
        <v>0</v>
      </c>
      <c r="BE45" s="3">
        <f t="shared" si="52"/>
        <v>0</v>
      </c>
      <c r="BF45" s="3">
        <f t="shared" si="53"/>
        <v>0</v>
      </c>
      <c r="BG45" s="3">
        <f t="shared" si="54"/>
        <v>0</v>
      </c>
      <c r="BH45" s="3">
        <f t="shared" si="55"/>
        <v>0</v>
      </c>
      <c r="BI45" s="3">
        <f t="shared" si="56"/>
        <v>0</v>
      </c>
      <c r="BJ45" s="3">
        <f t="shared" si="57"/>
        <v>0</v>
      </c>
      <c r="BK45" s="3">
        <f t="shared" si="58"/>
        <v>0</v>
      </c>
      <c r="BL45" s="3">
        <f t="shared" si="59"/>
        <v>0</v>
      </c>
      <c r="BM45" s="3">
        <f t="shared" si="60"/>
        <v>0</v>
      </c>
      <c r="BN45" s="3">
        <f t="shared" si="61"/>
        <v>0</v>
      </c>
      <c r="BO45" s="3">
        <f t="shared" si="62"/>
        <v>0</v>
      </c>
      <c r="BP45" s="3">
        <f t="shared" si="63"/>
        <v>0</v>
      </c>
      <c r="BQ45" s="3">
        <f t="shared" si="64"/>
        <v>0</v>
      </c>
      <c r="BR45" s="3">
        <f t="shared" si="65"/>
        <v>0</v>
      </c>
      <c r="BS45" s="3">
        <f t="shared" si="66"/>
        <v>0</v>
      </c>
      <c r="BT45" s="3">
        <f t="shared" si="67"/>
        <v>0</v>
      </c>
    </row>
    <row r="46" spans="1:72" x14ac:dyDescent="0.25">
      <c r="A46" s="2" t="str">
        <f>'Chart 2a price level'!A31</f>
        <v>Jan 2027</v>
      </c>
      <c r="B46" s="2">
        <f>'Chart 2a price level'!F31</f>
        <v>1</v>
      </c>
      <c r="C46" s="3">
        <f>'Chart 2a price level'!B31</f>
        <v>1.453230480360159</v>
      </c>
      <c r="D46" s="3">
        <f>'Chart 2a price level'!C31</f>
        <v>0.16153309873300961</v>
      </c>
      <c r="E46" s="3">
        <f>'Chart 2a price level'!D31</f>
        <v>0.58885144898169517</v>
      </c>
      <c r="F46" s="3">
        <f t="shared" si="5"/>
        <v>1.453230480360159</v>
      </c>
      <c r="G46" s="3">
        <f t="shared" si="6"/>
        <v>1.6147635790931687</v>
      </c>
      <c r="H46" s="3">
        <f t="shared" si="7"/>
        <v>2.2036150280748639</v>
      </c>
      <c r="I46" s="3">
        <f t="shared" si="8"/>
        <v>1.6147635790931687</v>
      </c>
      <c r="J46" s="3">
        <f t="shared" si="9"/>
        <v>2.2036150280748639</v>
      </c>
      <c r="K46" s="3">
        <f t="shared" si="10"/>
        <v>1.453230480360159</v>
      </c>
      <c r="L46" s="3">
        <f t="shared" si="11"/>
        <v>1.6147635790931687</v>
      </c>
      <c r="M46" s="3">
        <f t="shared" si="12"/>
        <v>0</v>
      </c>
      <c r="N46" s="3">
        <f t="shared" si="13"/>
        <v>1.453230480360159</v>
      </c>
      <c r="O46" s="3">
        <f t="shared" si="14"/>
        <v>1.453230480360159</v>
      </c>
      <c r="P46" s="3">
        <f t="shared" si="15"/>
        <v>0</v>
      </c>
      <c r="Q46" s="2">
        <f t="shared" si="16"/>
        <v>1</v>
      </c>
      <c r="R46" s="3">
        <f t="shared" si="17"/>
        <v>0</v>
      </c>
      <c r="S46" s="3">
        <f t="shared" si="18"/>
        <v>0</v>
      </c>
      <c r="T46" s="2">
        <f t="shared" si="19"/>
        <v>1</v>
      </c>
      <c r="U46" s="3">
        <f t="shared" si="20"/>
        <v>0.16153309873300969</v>
      </c>
      <c r="V46" s="3">
        <f t="shared" si="21"/>
        <v>1.453230480360159</v>
      </c>
      <c r="W46" s="2">
        <f t="shared" si="22"/>
        <v>2</v>
      </c>
      <c r="X46" s="3">
        <f t="shared" si="23"/>
        <v>0</v>
      </c>
      <c r="Y46" s="3">
        <f t="shared" si="24"/>
        <v>0</v>
      </c>
      <c r="Z46" s="2">
        <f t="shared" si="25"/>
        <v>1</v>
      </c>
      <c r="AA46" s="3">
        <f t="shared" si="26"/>
        <v>0.58885144898169517</v>
      </c>
      <c r="AB46" s="3">
        <f t="shared" si="27"/>
        <v>1.6147635790931687</v>
      </c>
      <c r="AC46" s="2">
        <f t="shared" si="28"/>
        <v>3</v>
      </c>
      <c r="AD46" s="3">
        <f t="shared" si="29"/>
        <v>0</v>
      </c>
      <c r="AE46" s="3">
        <f t="shared" si="30"/>
        <v>0</v>
      </c>
      <c r="AF46" s="2">
        <f t="shared" si="31"/>
        <v>1</v>
      </c>
      <c r="AG46" s="2" t="str">
        <f>IF(COUNTIF($H$10:$M$10,A46)&gt;0,RIGHT(A46,4)&amp;"m"&amp;MATCH(LEFT(A46,3),{"Jan","Feb","Mar","Apr","May","Jun","Jul","Aug","Sep","Oct","Nov","Dec"},0),"")</f>
        <v/>
      </c>
      <c r="AK46" s="3">
        <f t="shared" si="32"/>
        <v>0</v>
      </c>
      <c r="AL46" s="3">
        <f t="shared" si="33"/>
        <v>0</v>
      </c>
      <c r="AM46" s="3">
        <f t="shared" si="34"/>
        <v>0</v>
      </c>
      <c r="AN46" s="3">
        <f t="shared" si="35"/>
        <v>1.453230480360159</v>
      </c>
      <c r="AO46" s="3">
        <f t="shared" si="36"/>
        <v>0</v>
      </c>
      <c r="AP46" s="3">
        <f t="shared" si="37"/>
        <v>0</v>
      </c>
      <c r="AQ46" s="3">
        <f t="shared" si="38"/>
        <v>0</v>
      </c>
      <c r="AR46" s="3">
        <f t="shared" si="39"/>
        <v>0</v>
      </c>
      <c r="AS46" s="3">
        <f t="shared" si="40"/>
        <v>0</v>
      </c>
      <c r="AT46" s="3">
        <f t="shared" si="41"/>
        <v>0</v>
      </c>
      <c r="AU46" s="3">
        <f t="shared" si="42"/>
        <v>0.16153309873300969</v>
      </c>
      <c r="AV46" s="3">
        <f t="shared" si="43"/>
        <v>0</v>
      </c>
      <c r="AW46" s="3">
        <f t="shared" si="44"/>
        <v>0</v>
      </c>
      <c r="AX46" s="3">
        <f t="shared" si="45"/>
        <v>0</v>
      </c>
      <c r="AY46" s="3">
        <f t="shared" si="46"/>
        <v>0</v>
      </c>
      <c r="AZ46" s="3">
        <f t="shared" si="47"/>
        <v>0</v>
      </c>
      <c r="BA46" s="3">
        <f t="shared" si="48"/>
        <v>0</v>
      </c>
      <c r="BB46" s="3">
        <f t="shared" si="49"/>
        <v>0.58885144898169517</v>
      </c>
      <c r="BC46" s="3">
        <f t="shared" si="50"/>
        <v>0</v>
      </c>
      <c r="BD46" s="3">
        <f t="shared" si="51"/>
        <v>0</v>
      </c>
      <c r="BE46" s="3">
        <f t="shared" si="52"/>
        <v>0</v>
      </c>
      <c r="BF46" s="3">
        <f t="shared" si="53"/>
        <v>0</v>
      </c>
      <c r="BG46" s="3">
        <f t="shared" si="54"/>
        <v>0</v>
      </c>
      <c r="BH46" s="3">
        <f t="shared" si="55"/>
        <v>0</v>
      </c>
      <c r="BI46" s="3">
        <f t="shared" si="56"/>
        <v>0</v>
      </c>
      <c r="BJ46" s="3">
        <f t="shared" si="57"/>
        <v>0</v>
      </c>
      <c r="BK46" s="3">
        <f t="shared" si="58"/>
        <v>0</v>
      </c>
      <c r="BL46" s="3">
        <f t="shared" si="59"/>
        <v>0</v>
      </c>
      <c r="BM46" s="3">
        <f t="shared" si="60"/>
        <v>0</v>
      </c>
      <c r="BN46" s="3">
        <f t="shared" si="61"/>
        <v>0</v>
      </c>
      <c r="BO46" s="3">
        <f t="shared" si="62"/>
        <v>0</v>
      </c>
      <c r="BP46" s="3">
        <f t="shared" si="63"/>
        <v>0</v>
      </c>
      <c r="BQ46" s="3">
        <f t="shared" si="64"/>
        <v>0</v>
      </c>
      <c r="BR46" s="3">
        <f t="shared" si="65"/>
        <v>0</v>
      </c>
      <c r="BS46" s="3">
        <f t="shared" si="66"/>
        <v>0</v>
      </c>
      <c r="BT46" s="3">
        <f t="shared" si="67"/>
        <v>0</v>
      </c>
    </row>
    <row r="47" spans="1:72" x14ac:dyDescent="0.25">
      <c r="A47" s="2" t="str">
        <f>'Chart 2a price level'!A32</f>
        <v>Feb 2027</v>
      </c>
      <c r="B47" s="2">
        <f>'Chart 2a price level'!F32</f>
        <v>1</v>
      </c>
      <c r="C47" s="3">
        <f>'Chart 2a price level'!B32</f>
        <v>1.4837664577506009</v>
      </c>
      <c r="D47" s="3">
        <f>'Chart 2a price level'!C32</f>
        <v>0.1571040931531173</v>
      </c>
      <c r="E47" s="3">
        <f>'Chart 2a price level'!D32</f>
        <v>0.59802665952370604</v>
      </c>
      <c r="F47" s="3">
        <f t="shared" si="5"/>
        <v>1.4837664577506009</v>
      </c>
      <c r="G47" s="3">
        <f t="shared" si="6"/>
        <v>1.6408705509037183</v>
      </c>
      <c r="H47" s="3">
        <f t="shared" si="7"/>
        <v>2.2388972104274245</v>
      </c>
      <c r="I47" s="3">
        <f t="shared" si="8"/>
        <v>1.6408705509037183</v>
      </c>
      <c r="J47" s="3">
        <f t="shared" si="9"/>
        <v>2.2388972104274245</v>
      </c>
      <c r="K47" s="3">
        <f t="shared" si="10"/>
        <v>1.4837664577506009</v>
      </c>
      <c r="L47" s="3">
        <f t="shared" si="11"/>
        <v>1.6408705509037183</v>
      </c>
      <c r="M47" s="3">
        <f t="shared" si="12"/>
        <v>0</v>
      </c>
      <c r="N47" s="3">
        <f t="shared" si="13"/>
        <v>1.4837664577506009</v>
      </c>
      <c r="O47" s="3">
        <f t="shared" si="14"/>
        <v>1.4837664577506009</v>
      </c>
      <c r="P47" s="3">
        <f t="shared" si="15"/>
        <v>0</v>
      </c>
      <c r="Q47" s="2">
        <f t="shared" si="16"/>
        <v>1</v>
      </c>
      <c r="R47" s="3">
        <f t="shared" si="17"/>
        <v>0</v>
      </c>
      <c r="S47" s="3">
        <f t="shared" si="18"/>
        <v>0</v>
      </c>
      <c r="T47" s="2">
        <f t="shared" si="19"/>
        <v>1</v>
      </c>
      <c r="U47" s="3">
        <f t="shared" si="20"/>
        <v>0.15710409315311735</v>
      </c>
      <c r="V47" s="3">
        <f t="shared" si="21"/>
        <v>1.4837664577506009</v>
      </c>
      <c r="W47" s="2">
        <f t="shared" si="22"/>
        <v>2</v>
      </c>
      <c r="X47" s="3">
        <f t="shared" si="23"/>
        <v>0</v>
      </c>
      <c r="Y47" s="3">
        <f t="shared" si="24"/>
        <v>0</v>
      </c>
      <c r="Z47" s="2">
        <f t="shared" si="25"/>
        <v>1</v>
      </c>
      <c r="AA47" s="3">
        <f t="shared" si="26"/>
        <v>0.59802665952370626</v>
      </c>
      <c r="AB47" s="3">
        <f t="shared" si="27"/>
        <v>1.6408705509037183</v>
      </c>
      <c r="AC47" s="2">
        <f t="shared" si="28"/>
        <v>3</v>
      </c>
      <c r="AD47" s="3">
        <f t="shared" si="29"/>
        <v>0</v>
      </c>
      <c r="AE47" s="3">
        <f t="shared" si="30"/>
        <v>0</v>
      </c>
      <c r="AF47" s="2">
        <f t="shared" si="31"/>
        <v>1</v>
      </c>
      <c r="AG47" s="2" t="str">
        <f>IF(COUNTIF($H$10:$M$10,A47)&gt;0,RIGHT(A47,4)&amp;"m"&amp;MATCH(LEFT(A47,3),{"Jan","Feb","Mar","Apr","May","Jun","Jul","Aug","Sep","Oct","Nov","Dec"},0),"")</f>
        <v/>
      </c>
      <c r="AK47" s="3">
        <f t="shared" si="32"/>
        <v>0</v>
      </c>
      <c r="AL47" s="3">
        <f t="shared" si="33"/>
        <v>0</v>
      </c>
      <c r="AM47" s="3">
        <f t="shared" si="34"/>
        <v>0</v>
      </c>
      <c r="AN47" s="3">
        <f t="shared" si="35"/>
        <v>1.4837664577506009</v>
      </c>
      <c r="AO47" s="3">
        <f t="shared" si="36"/>
        <v>0</v>
      </c>
      <c r="AP47" s="3">
        <f t="shared" si="37"/>
        <v>0</v>
      </c>
      <c r="AQ47" s="3">
        <f t="shared" si="38"/>
        <v>0</v>
      </c>
      <c r="AR47" s="3">
        <f t="shared" si="39"/>
        <v>0</v>
      </c>
      <c r="AS47" s="3">
        <f t="shared" si="40"/>
        <v>0</v>
      </c>
      <c r="AT47" s="3">
        <f t="shared" si="41"/>
        <v>0</v>
      </c>
      <c r="AU47" s="3">
        <f t="shared" si="42"/>
        <v>0.15710409315311735</v>
      </c>
      <c r="AV47" s="3">
        <f t="shared" si="43"/>
        <v>0</v>
      </c>
      <c r="AW47" s="3">
        <f t="shared" si="44"/>
        <v>0</v>
      </c>
      <c r="AX47" s="3">
        <f t="shared" si="45"/>
        <v>0</v>
      </c>
      <c r="AY47" s="3">
        <f t="shared" si="46"/>
        <v>0</v>
      </c>
      <c r="AZ47" s="3">
        <f t="shared" si="47"/>
        <v>0</v>
      </c>
      <c r="BA47" s="3">
        <f t="shared" si="48"/>
        <v>0</v>
      </c>
      <c r="BB47" s="3">
        <f t="shared" si="49"/>
        <v>0.59802665952370626</v>
      </c>
      <c r="BC47" s="3">
        <f t="shared" si="50"/>
        <v>0</v>
      </c>
      <c r="BD47" s="3">
        <f t="shared" si="51"/>
        <v>0</v>
      </c>
      <c r="BE47" s="3">
        <f t="shared" si="52"/>
        <v>0</v>
      </c>
      <c r="BF47" s="3">
        <f t="shared" si="53"/>
        <v>0</v>
      </c>
      <c r="BG47" s="3">
        <f t="shared" si="54"/>
        <v>0</v>
      </c>
      <c r="BH47" s="3">
        <f t="shared" si="55"/>
        <v>0</v>
      </c>
      <c r="BI47" s="3">
        <f t="shared" si="56"/>
        <v>0</v>
      </c>
      <c r="BJ47" s="3">
        <f t="shared" si="57"/>
        <v>0</v>
      </c>
      <c r="BK47" s="3">
        <f t="shared" si="58"/>
        <v>0</v>
      </c>
      <c r="BL47" s="3">
        <f t="shared" si="59"/>
        <v>0</v>
      </c>
      <c r="BM47" s="3">
        <f t="shared" si="60"/>
        <v>0</v>
      </c>
      <c r="BN47" s="3">
        <f t="shared" si="61"/>
        <v>0</v>
      </c>
      <c r="BO47" s="3">
        <f t="shared" si="62"/>
        <v>0</v>
      </c>
      <c r="BP47" s="3">
        <f t="shared" si="63"/>
        <v>0</v>
      </c>
      <c r="BQ47" s="3">
        <f t="shared" si="64"/>
        <v>0</v>
      </c>
      <c r="BR47" s="3">
        <f t="shared" si="65"/>
        <v>0</v>
      </c>
      <c r="BS47" s="3">
        <f t="shared" si="66"/>
        <v>0</v>
      </c>
      <c r="BT47" s="3">
        <f t="shared" si="67"/>
        <v>0</v>
      </c>
    </row>
    <row r="48" spans="1:72" x14ac:dyDescent="0.25">
      <c r="A48" s="2" t="str">
        <f>'Chart 2a price level'!A33</f>
        <v>Mar 2027</v>
      </c>
      <c r="B48" s="2">
        <f>'Chart 2a price level'!F33</f>
        <v>1</v>
      </c>
      <c r="C48" s="3">
        <f>'Chart 2a price level'!B33</f>
        <v>1.5165056313447181</v>
      </c>
      <c r="D48" s="3">
        <f>'Chart 2a price level'!C33</f>
        <v>0.15881464747864329</v>
      </c>
      <c r="E48" s="3">
        <f>'Chart 2a price level'!D33</f>
        <v>0.62220909600526642</v>
      </c>
      <c r="F48" s="3">
        <f t="shared" si="5"/>
        <v>1.5165056313447181</v>
      </c>
      <c r="G48" s="3">
        <f t="shared" si="6"/>
        <v>1.6753202788233614</v>
      </c>
      <c r="H48" s="3">
        <f t="shared" si="7"/>
        <v>2.2975293748286276</v>
      </c>
      <c r="I48" s="3">
        <f t="shared" si="8"/>
        <v>1.6753202788233614</v>
      </c>
      <c r="J48" s="3">
        <f t="shared" si="9"/>
        <v>2.2975293748286276</v>
      </c>
      <c r="K48" s="3">
        <f t="shared" si="10"/>
        <v>1.5165056313447181</v>
      </c>
      <c r="L48" s="3">
        <f t="shared" si="11"/>
        <v>1.6753202788233614</v>
      </c>
      <c r="M48" s="3">
        <f t="shared" si="12"/>
        <v>0</v>
      </c>
      <c r="N48" s="3">
        <f t="shared" si="13"/>
        <v>1.5165056313447181</v>
      </c>
      <c r="O48" s="3">
        <f t="shared" si="14"/>
        <v>1.5165056313447181</v>
      </c>
      <c r="P48" s="3">
        <f t="shared" si="15"/>
        <v>0</v>
      </c>
      <c r="Q48" s="2">
        <f t="shared" si="16"/>
        <v>1</v>
      </c>
      <c r="R48" s="3">
        <f t="shared" si="17"/>
        <v>0</v>
      </c>
      <c r="S48" s="3">
        <f t="shared" si="18"/>
        <v>0</v>
      </c>
      <c r="T48" s="2">
        <f t="shared" si="19"/>
        <v>1</v>
      </c>
      <c r="U48" s="3">
        <f t="shared" si="20"/>
        <v>0.15881464747864338</v>
      </c>
      <c r="V48" s="3">
        <f t="shared" si="21"/>
        <v>1.5165056313447181</v>
      </c>
      <c r="W48" s="2">
        <f t="shared" si="22"/>
        <v>2</v>
      </c>
      <c r="X48" s="3">
        <f t="shared" si="23"/>
        <v>0</v>
      </c>
      <c r="Y48" s="3">
        <f t="shared" si="24"/>
        <v>0</v>
      </c>
      <c r="Z48" s="2">
        <f t="shared" si="25"/>
        <v>1</v>
      </c>
      <c r="AA48" s="3">
        <f t="shared" si="26"/>
        <v>0.62220909600526619</v>
      </c>
      <c r="AB48" s="3">
        <f t="shared" si="27"/>
        <v>1.6753202788233614</v>
      </c>
      <c r="AC48" s="2">
        <f t="shared" si="28"/>
        <v>3</v>
      </c>
      <c r="AD48" s="3">
        <f t="shared" si="29"/>
        <v>0</v>
      </c>
      <c r="AE48" s="3">
        <f t="shared" si="30"/>
        <v>0</v>
      </c>
      <c r="AF48" s="2">
        <f t="shared" si="31"/>
        <v>1</v>
      </c>
      <c r="AG48" s="2" t="str">
        <f>IF(COUNTIF($H$10:$M$10,A48)&gt;0,RIGHT(A48,4)&amp;"m"&amp;MATCH(LEFT(A48,3),{"Jan","Feb","Mar","Apr","May","Jun","Jul","Aug","Sep","Oct","Nov","Dec"},0),"")</f>
        <v>2027m3</v>
      </c>
      <c r="AK48" s="3">
        <f t="shared" si="32"/>
        <v>0</v>
      </c>
      <c r="AL48" s="3">
        <f t="shared" si="33"/>
        <v>0</v>
      </c>
      <c r="AM48" s="3">
        <f t="shared" si="34"/>
        <v>0</v>
      </c>
      <c r="AN48" s="3">
        <f t="shared" si="35"/>
        <v>1.5165056313447181</v>
      </c>
      <c r="AO48" s="3">
        <f t="shared" si="36"/>
        <v>0</v>
      </c>
      <c r="AP48" s="3">
        <f t="shared" si="37"/>
        <v>0</v>
      </c>
      <c r="AQ48" s="3">
        <f t="shared" si="38"/>
        <v>0</v>
      </c>
      <c r="AR48" s="3">
        <f t="shared" si="39"/>
        <v>0</v>
      </c>
      <c r="AS48" s="3">
        <f t="shared" si="40"/>
        <v>0</v>
      </c>
      <c r="AT48" s="3">
        <f t="shared" si="41"/>
        <v>0</v>
      </c>
      <c r="AU48" s="3">
        <f t="shared" si="42"/>
        <v>0.15881464747864338</v>
      </c>
      <c r="AV48" s="3">
        <f t="shared" si="43"/>
        <v>0</v>
      </c>
      <c r="AW48" s="3">
        <f t="shared" si="44"/>
        <v>0</v>
      </c>
      <c r="AX48" s="3">
        <f t="shared" si="45"/>
        <v>0</v>
      </c>
      <c r="AY48" s="3">
        <f t="shared" si="46"/>
        <v>0</v>
      </c>
      <c r="AZ48" s="3">
        <f t="shared" si="47"/>
        <v>0</v>
      </c>
      <c r="BA48" s="3">
        <f t="shared" si="48"/>
        <v>0</v>
      </c>
      <c r="BB48" s="3">
        <f t="shared" si="49"/>
        <v>0.62220909600526619</v>
      </c>
      <c r="BC48" s="3">
        <f t="shared" si="50"/>
        <v>0</v>
      </c>
      <c r="BD48" s="3">
        <f t="shared" si="51"/>
        <v>0</v>
      </c>
      <c r="BE48" s="3">
        <f t="shared" si="52"/>
        <v>0</v>
      </c>
      <c r="BF48" s="3">
        <f t="shared" si="53"/>
        <v>0</v>
      </c>
      <c r="BG48" s="3">
        <f t="shared" si="54"/>
        <v>0</v>
      </c>
      <c r="BH48" s="3">
        <f t="shared" si="55"/>
        <v>0</v>
      </c>
      <c r="BI48" s="3">
        <f t="shared" si="56"/>
        <v>0</v>
      </c>
      <c r="BJ48" s="3">
        <f t="shared" si="57"/>
        <v>0</v>
      </c>
      <c r="BK48" s="3">
        <f t="shared" si="58"/>
        <v>0</v>
      </c>
      <c r="BL48" s="3">
        <f t="shared" si="59"/>
        <v>0</v>
      </c>
      <c r="BM48" s="3">
        <f t="shared" si="60"/>
        <v>0</v>
      </c>
      <c r="BN48" s="3">
        <f t="shared" si="61"/>
        <v>0</v>
      </c>
      <c r="BO48" s="3">
        <f t="shared" si="62"/>
        <v>0</v>
      </c>
      <c r="BP48" s="3">
        <f t="shared" si="63"/>
        <v>0</v>
      </c>
      <c r="BQ48" s="3">
        <f t="shared" si="64"/>
        <v>0</v>
      </c>
      <c r="BR48" s="3">
        <f t="shared" si="65"/>
        <v>0</v>
      </c>
      <c r="BS48" s="3">
        <f t="shared" si="66"/>
        <v>0</v>
      </c>
      <c r="BT48" s="3">
        <f t="shared" si="67"/>
        <v>0</v>
      </c>
    </row>
    <row r="49" spans="1:72" x14ac:dyDescent="0.25">
      <c r="A49" s="2" t="str">
        <f>'Chart 2a price level'!A34</f>
        <v>Apr 2027</v>
      </c>
      <c r="B49" s="2">
        <f>'Chart 2a price level'!F34</f>
        <v>1</v>
      </c>
      <c r="C49" s="3">
        <f>'Chart 2a price level'!B34</f>
        <v>1.5314209712081159</v>
      </c>
      <c r="D49" s="3">
        <f>'Chart 2a price level'!C34</f>
        <v>0.1609710996305217</v>
      </c>
      <c r="E49" s="3">
        <f>'Chart 2a price level'!D34</f>
        <v>0.64119986346736191</v>
      </c>
      <c r="F49" s="3">
        <f t="shared" si="5"/>
        <v>1.5314209712081159</v>
      </c>
      <c r="G49" s="3">
        <f t="shared" si="6"/>
        <v>1.6923920708386375</v>
      </c>
      <c r="H49" s="3">
        <f t="shared" si="7"/>
        <v>2.3335919343059994</v>
      </c>
      <c r="I49" s="3">
        <f t="shared" si="8"/>
        <v>1.6923920708386375</v>
      </c>
      <c r="J49" s="3">
        <f t="shared" si="9"/>
        <v>2.3335919343059994</v>
      </c>
      <c r="K49" s="3">
        <f t="shared" si="10"/>
        <v>1.5314209712081159</v>
      </c>
      <c r="L49" s="3">
        <f t="shared" si="11"/>
        <v>1.6923920708386375</v>
      </c>
      <c r="M49" s="3">
        <f t="shared" si="12"/>
        <v>0</v>
      </c>
      <c r="N49" s="3">
        <f t="shared" si="13"/>
        <v>1.5314209712081159</v>
      </c>
      <c r="O49" s="3">
        <f t="shared" si="14"/>
        <v>1.5314209712081159</v>
      </c>
      <c r="P49" s="3">
        <f t="shared" si="15"/>
        <v>0</v>
      </c>
      <c r="Q49" s="2">
        <f t="shared" si="16"/>
        <v>1</v>
      </c>
      <c r="R49" s="3">
        <f t="shared" si="17"/>
        <v>0</v>
      </c>
      <c r="S49" s="3">
        <f t="shared" si="18"/>
        <v>0</v>
      </c>
      <c r="T49" s="2">
        <f t="shared" si="19"/>
        <v>1</v>
      </c>
      <c r="U49" s="3">
        <f t="shared" si="20"/>
        <v>0.16097109963052159</v>
      </c>
      <c r="V49" s="3">
        <f t="shared" si="21"/>
        <v>1.5314209712081159</v>
      </c>
      <c r="W49" s="2">
        <f t="shared" si="22"/>
        <v>2</v>
      </c>
      <c r="X49" s="3">
        <f t="shared" si="23"/>
        <v>0</v>
      </c>
      <c r="Y49" s="3">
        <f t="shared" si="24"/>
        <v>0</v>
      </c>
      <c r="Z49" s="2">
        <f t="shared" si="25"/>
        <v>1</v>
      </c>
      <c r="AA49" s="3">
        <f t="shared" si="26"/>
        <v>0.64119986346736191</v>
      </c>
      <c r="AB49" s="3">
        <f t="shared" si="27"/>
        <v>1.6923920708386375</v>
      </c>
      <c r="AC49" s="2">
        <f t="shared" si="28"/>
        <v>3</v>
      </c>
      <c r="AD49" s="3">
        <f t="shared" si="29"/>
        <v>0</v>
      </c>
      <c r="AE49" s="3">
        <f t="shared" si="30"/>
        <v>0</v>
      </c>
      <c r="AF49" s="2">
        <f t="shared" si="31"/>
        <v>1</v>
      </c>
      <c r="AG49" s="2" t="str">
        <f>IF(COUNTIF($H$10:$M$10,A49)&gt;0,RIGHT(A49,4)&amp;"m"&amp;MATCH(LEFT(A49,3),{"Jan","Feb","Mar","Apr","May","Jun","Jul","Aug","Sep","Oct","Nov","Dec"},0),"")</f>
        <v/>
      </c>
      <c r="AK49" s="3">
        <f t="shared" si="32"/>
        <v>0</v>
      </c>
      <c r="AL49" s="3">
        <f t="shared" si="33"/>
        <v>0</v>
      </c>
      <c r="AM49" s="3">
        <f t="shared" si="34"/>
        <v>0</v>
      </c>
      <c r="AN49" s="3">
        <f t="shared" si="35"/>
        <v>1.5314209712081159</v>
      </c>
      <c r="AO49" s="3">
        <f t="shared" si="36"/>
        <v>0</v>
      </c>
      <c r="AP49" s="3">
        <f t="shared" si="37"/>
        <v>0</v>
      </c>
      <c r="AQ49" s="3">
        <f t="shared" si="38"/>
        <v>0</v>
      </c>
      <c r="AR49" s="3">
        <f t="shared" si="39"/>
        <v>0</v>
      </c>
      <c r="AS49" s="3">
        <f t="shared" si="40"/>
        <v>0</v>
      </c>
      <c r="AT49" s="3">
        <f t="shared" si="41"/>
        <v>0</v>
      </c>
      <c r="AU49" s="3">
        <f t="shared" si="42"/>
        <v>0.16097109963052159</v>
      </c>
      <c r="AV49" s="3">
        <f t="shared" si="43"/>
        <v>0</v>
      </c>
      <c r="AW49" s="3">
        <f t="shared" si="44"/>
        <v>0</v>
      </c>
      <c r="AX49" s="3">
        <f t="shared" si="45"/>
        <v>0</v>
      </c>
      <c r="AY49" s="3">
        <f t="shared" si="46"/>
        <v>0</v>
      </c>
      <c r="AZ49" s="3">
        <f t="shared" si="47"/>
        <v>0</v>
      </c>
      <c r="BA49" s="3">
        <f t="shared" si="48"/>
        <v>0</v>
      </c>
      <c r="BB49" s="3">
        <f t="shared" si="49"/>
        <v>0.64119986346736191</v>
      </c>
      <c r="BC49" s="3">
        <f t="shared" si="50"/>
        <v>0</v>
      </c>
      <c r="BD49" s="3">
        <f t="shared" si="51"/>
        <v>0</v>
      </c>
      <c r="BE49" s="3">
        <f t="shared" si="52"/>
        <v>0</v>
      </c>
      <c r="BF49" s="3">
        <f t="shared" si="53"/>
        <v>0</v>
      </c>
      <c r="BG49" s="3">
        <f t="shared" si="54"/>
        <v>0</v>
      </c>
      <c r="BH49" s="3">
        <f t="shared" si="55"/>
        <v>0</v>
      </c>
      <c r="BI49" s="3">
        <f t="shared" si="56"/>
        <v>0</v>
      </c>
      <c r="BJ49" s="3">
        <f t="shared" si="57"/>
        <v>0</v>
      </c>
      <c r="BK49" s="3">
        <f t="shared" si="58"/>
        <v>0</v>
      </c>
      <c r="BL49" s="3">
        <f t="shared" si="59"/>
        <v>0</v>
      </c>
      <c r="BM49" s="3">
        <f t="shared" si="60"/>
        <v>0</v>
      </c>
      <c r="BN49" s="3">
        <f t="shared" si="61"/>
        <v>0</v>
      </c>
      <c r="BO49" s="3">
        <f t="shared" si="62"/>
        <v>0</v>
      </c>
      <c r="BP49" s="3">
        <f t="shared" si="63"/>
        <v>0</v>
      </c>
      <c r="BQ49" s="3">
        <f t="shared" si="64"/>
        <v>0</v>
      </c>
      <c r="BR49" s="3">
        <f t="shared" si="65"/>
        <v>0</v>
      </c>
      <c r="BS49" s="3">
        <f t="shared" si="66"/>
        <v>0</v>
      </c>
      <c r="BT49" s="3">
        <f t="shared" si="67"/>
        <v>0</v>
      </c>
    </row>
    <row r="50" spans="1:72" x14ac:dyDescent="0.25">
      <c r="A50" s="2" t="str">
        <f>'Chart 2a price level'!A35</f>
        <v>May 2027</v>
      </c>
      <c r="B50" s="2">
        <f>'Chart 2a price level'!F35</f>
        <v>1</v>
      </c>
      <c r="C50" s="3">
        <f>'Chart 2a price level'!B35</f>
        <v>1.549913193485569</v>
      </c>
      <c r="D50" s="3">
        <f>'Chart 2a price level'!C35</f>
        <v>0.16322442307521981</v>
      </c>
      <c r="E50" s="3">
        <f>'Chart 2a price level'!D35</f>
        <v>0.65748370086879304</v>
      </c>
      <c r="F50" s="3">
        <f t="shared" si="5"/>
        <v>1.549913193485569</v>
      </c>
      <c r="G50" s="3">
        <f t="shared" si="6"/>
        <v>1.7131376165607888</v>
      </c>
      <c r="H50" s="3">
        <f t="shared" si="7"/>
        <v>2.370621317429582</v>
      </c>
      <c r="I50" s="3">
        <f t="shared" si="8"/>
        <v>1.7131376165607888</v>
      </c>
      <c r="J50" s="3">
        <f t="shared" si="9"/>
        <v>2.370621317429582</v>
      </c>
      <c r="K50" s="3">
        <f t="shared" si="10"/>
        <v>1.549913193485569</v>
      </c>
      <c r="L50" s="3">
        <f t="shared" si="11"/>
        <v>1.7131376165607888</v>
      </c>
      <c r="M50" s="3">
        <f t="shared" si="12"/>
        <v>0</v>
      </c>
      <c r="N50" s="3">
        <f t="shared" si="13"/>
        <v>1.549913193485569</v>
      </c>
      <c r="O50" s="3">
        <f t="shared" si="14"/>
        <v>1.549913193485569</v>
      </c>
      <c r="P50" s="3">
        <f t="shared" si="15"/>
        <v>0</v>
      </c>
      <c r="Q50" s="2">
        <f t="shared" si="16"/>
        <v>1</v>
      </c>
      <c r="R50" s="3">
        <f t="shared" si="17"/>
        <v>0</v>
      </c>
      <c r="S50" s="3">
        <f t="shared" si="18"/>
        <v>0</v>
      </c>
      <c r="T50" s="2">
        <f t="shared" si="19"/>
        <v>1</v>
      </c>
      <c r="U50" s="3">
        <f t="shared" si="20"/>
        <v>0.16322442307521978</v>
      </c>
      <c r="V50" s="3">
        <f t="shared" si="21"/>
        <v>1.549913193485569</v>
      </c>
      <c r="W50" s="2">
        <f t="shared" si="22"/>
        <v>2</v>
      </c>
      <c r="X50" s="3">
        <f t="shared" si="23"/>
        <v>0</v>
      </c>
      <c r="Y50" s="3">
        <f t="shared" si="24"/>
        <v>0</v>
      </c>
      <c r="Z50" s="2">
        <f t="shared" si="25"/>
        <v>1</v>
      </c>
      <c r="AA50" s="3">
        <f t="shared" si="26"/>
        <v>0.65748370086879326</v>
      </c>
      <c r="AB50" s="3">
        <f t="shared" si="27"/>
        <v>1.7131376165607888</v>
      </c>
      <c r="AC50" s="2">
        <f t="shared" si="28"/>
        <v>3</v>
      </c>
      <c r="AD50" s="3">
        <f t="shared" si="29"/>
        <v>0</v>
      </c>
      <c r="AE50" s="3">
        <f t="shared" si="30"/>
        <v>0</v>
      </c>
      <c r="AF50" s="2">
        <f t="shared" si="31"/>
        <v>1</v>
      </c>
      <c r="AG50" s="2" t="str">
        <f>IF(COUNTIF($H$10:$M$10,A50)&gt;0,RIGHT(A50,4)&amp;"m"&amp;MATCH(LEFT(A50,3),{"Jan","Feb","Mar","Apr","May","Jun","Jul","Aug","Sep","Oct","Nov","Dec"},0),"")</f>
        <v/>
      </c>
      <c r="AK50" s="3">
        <f t="shared" si="32"/>
        <v>0</v>
      </c>
      <c r="AL50" s="3">
        <f t="shared" si="33"/>
        <v>0</v>
      </c>
      <c r="AM50" s="3">
        <f t="shared" si="34"/>
        <v>0</v>
      </c>
      <c r="AN50" s="3">
        <f t="shared" si="35"/>
        <v>1.549913193485569</v>
      </c>
      <c r="AO50" s="3">
        <f t="shared" si="36"/>
        <v>0</v>
      </c>
      <c r="AP50" s="3">
        <f t="shared" si="37"/>
        <v>0</v>
      </c>
      <c r="AQ50" s="3">
        <f t="shared" si="38"/>
        <v>0</v>
      </c>
      <c r="AR50" s="3">
        <f t="shared" si="39"/>
        <v>0</v>
      </c>
      <c r="AS50" s="3">
        <f t="shared" si="40"/>
        <v>0</v>
      </c>
      <c r="AT50" s="3">
        <f t="shared" si="41"/>
        <v>0</v>
      </c>
      <c r="AU50" s="3">
        <f t="shared" si="42"/>
        <v>0.16322442307521978</v>
      </c>
      <c r="AV50" s="3">
        <f t="shared" si="43"/>
        <v>0</v>
      </c>
      <c r="AW50" s="3">
        <f t="shared" si="44"/>
        <v>0</v>
      </c>
      <c r="AX50" s="3">
        <f t="shared" si="45"/>
        <v>0</v>
      </c>
      <c r="AY50" s="3">
        <f t="shared" si="46"/>
        <v>0</v>
      </c>
      <c r="AZ50" s="3">
        <f t="shared" si="47"/>
        <v>0</v>
      </c>
      <c r="BA50" s="3">
        <f t="shared" si="48"/>
        <v>0</v>
      </c>
      <c r="BB50" s="3">
        <f t="shared" si="49"/>
        <v>0.65748370086879326</v>
      </c>
      <c r="BC50" s="3">
        <f t="shared" si="50"/>
        <v>0</v>
      </c>
      <c r="BD50" s="3">
        <f t="shared" si="51"/>
        <v>0</v>
      </c>
      <c r="BE50" s="3">
        <f t="shared" si="52"/>
        <v>0</v>
      </c>
      <c r="BF50" s="3">
        <f t="shared" si="53"/>
        <v>0</v>
      </c>
      <c r="BG50" s="3">
        <f t="shared" si="54"/>
        <v>0</v>
      </c>
      <c r="BH50" s="3">
        <f t="shared" si="55"/>
        <v>0</v>
      </c>
      <c r="BI50" s="3">
        <f t="shared" si="56"/>
        <v>0</v>
      </c>
      <c r="BJ50" s="3">
        <f t="shared" si="57"/>
        <v>0</v>
      </c>
      <c r="BK50" s="3">
        <f t="shared" si="58"/>
        <v>0</v>
      </c>
      <c r="BL50" s="3">
        <f t="shared" si="59"/>
        <v>0</v>
      </c>
      <c r="BM50" s="3">
        <f t="shared" si="60"/>
        <v>0</v>
      </c>
      <c r="BN50" s="3">
        <f t="shared" si="61"/>
        <v>0</v>
      </c>
      <c r="BO50" s="3">
        <f t="shared" si="62"/>
        <v>0</v>
      </c>
      <c r="BP50" s="3">
        <f t="shared" si="63"/>
        <v>0</v>
      </c>
      <c r="BQ50" s="3">
        <f t="shared" si="64"/>
        <v>0</v>
      </c>
      <c r="BR50" s="3">
        <f t="shared" si="65"/>
        <v>0</v>
      </c>
      <c r="BS50" s="3">
        <f t="shared" si="66"/>
        <v>0</v>
      </c>
      <c r="BT50" s="3">
        <f t="shared" si="67"/>
        <v>0</v>
      </c>
    </row>
    <row r="51" spans="1:72" x14ac:dyDescent="0.25">
      <c r="A51" s="2" t="str">
        <f>'Chart 2a price level'!A36</f>
        <v>Jun 2027</v>
      </c>
      <c r="B51" s="2">
        <f>'Chart 2a price level'!F36</f>
        <v>1</v>
      </c>
      <c r="C51" s="3">
        <f>'Chart 2a price level'!B36</f>
        <v>1.5689862759703519</v>
      </c>
      <c r="D51" s="3">
        <f>'Chart 2a price level'!C36</f>
        <v>0.16558646723785961</v>
      </c>
      <c r="E51" s="3">
        <f>'Chart 2a price level'!D36</f>
        <v>0.67183430491370932</v>
      </c>
      <c r="F51" s="3">
        <f t="shared" si="5"/>
        <v>1.5689862759703519</v>
      </c>
      <c r="G51" s="3">
        <f t="shared" si="6"/>
        <v>1.7345727432082114</v>
      </c>
      <c r="H51" s="3">
        <f t="shared" si="7"/>
        <v>2.4064070481219209</v>
      </c>
      <c r="I51" s="3">
        <f t="shared" si="8"/>
        <v>1.7345727432082114</v>
      </c>
      <c r="J51" s="3">
        <f t="shared" si="9"/>
        <v>2.4064070481219209</v>
      </c>
      <c r="K51" s="3">
        <f t="shared" si="10"/>
        <v>1.5689862759703519</v>
      </c>
      <c r="L51" s="3">
        <f t="shared" si="11"/>
        <v>1.7345727432082114</v>
      </c>
      <c r="M51" s="3">
        <f t="shared" si="12"/>
        <v>0</v>
      </c>
      <c r="N51" s="3">
        <f t="shared" si="13"/>
        <v>1.5689862759703519</v>
      </c>
      <c r="O51" s="3">
        <f t="shared" si="14"/>
        <v>1.5689862759703519</v>
      </c>
      <c r="P51" s="3">
        <f t="shared" si="15"/>
        <v>0</v>
      </c>
      <c r="Q51" s="2">
        <f t="shared" si="16"/>
        <v>1</v>
      </c>
      <c r="R51" s="3">
        <f t="shared" si="17"/>
        <v>0</v>
      </c>
      <c r="S51" s="3">
        <f t="shared" si="18"/>
        <v>0</v>
      </c>
      <c r="T51" s="2">
        <f t="shared" si="19"/>
        <v>1</v>
      </c>
      <c r="U51" s="3">
        <f t="shared" si="20"/>
        <v>0.16558646723785952</v>
      </c>
      <c r="V51" s="3">
        <f t="shared" si="21"/>
        <v>1.5689862759703519</v>
      </c>
      <c r="W51" s="2">
        <f t="shared" si="22"/>
        <v>2</v>
      </c>
      <c r="X51" s="3">
        <f t="shared" si="23"/>
        <v>0</v>
      </c>
      <c r="Y51" s="3">
        <f t="shared" si="24"/>
        <v>0</v>
      </c>
      <c r="Z51" s="2">
        <f t="shared" si="25"/>
        <v>1</v>
      </c>
      <c r="AA51" s="3">
        <f t="shared" si="26"/>
        <v>0.67183430491370943</v>
      </c>
      <c r="AB51" s="3">
        <f t="shared" si="27"/>
        <v>1.7345727432082114</v>
      </c>
      <c r="AC51" s="2">
        <f t="shared" si="28"/>
        <v>3</v>
      </c>
      <c r="AD51" s="3">
        <f t="shared" si="29"/>
        <v>0</v>
      </c>
      <c r="AE51" s="3">
        <f t="shared" si="30"/>
        <v>0</v>
      </c>
      <c r="AF51" s="2">
        <f t="shared" si="31"/>
        <v>1</v>
      </c>
      <c r="AG51" s="2" t="str">
        <f>IF(COUNTIF($H$10:$M$10,A51)&gt;0,RIGHT(A51,4)&amp;"m"&amp;MATCH(LEFT(A51,3),{"Jan","Feb","Mar","Apr","May","Jun","Jul","Aug","Sep","Oct","Nov","Dec"},0),"")</f>
        <v/>
      </c>
      <c r="AK51" s="3">
        <f t="shared" si="32"/>
        <v>0</v>
      </c>
      <c r="AL51" s="3">
        <f t="shared" si="33"/>
        <v>0</v>
      </c>
      <c r="AM51" s="3">
        <f t="shared" si="34"/>
        <v>0</v>
      </c>
      <c r="AN51" s="3">
        <f t="shared" si="35"/>
        <v>1.5689862759703519</v>
      </c>
      <c r="AO51" s="3">
        <f t="shared" si="36"/>
        <v>0</v>
      </c>
      <c r="AP51" s="3">
        <f t="shared" si="37"/>
        <v>0</v>
      </c>
      <c r="AQ51" s="3">
        <f t="shared" si="38"/>
        <v>0</v>
      </c>
      <c r="AR51" s="3">
        <f t="shared" si="39"/>
        <v>0</v>
      </c>
      <c r="AS51" s="3">
        <f t="shared" si="40"/>
        <v>0</v>
      </c>
      <c r="AT51" s="3">
        <f t="shared" si="41"/>
        <v>0</v>
      </c>
      <c r="AU51" s="3">
        <f t="shared" si="42"/>
        <v>0.16558646723785952</v>
      </c>
      <c r="AV51" s="3">
        <f t="shared" si="43"/>
        <v>0</v>
      </c>
      <c r="AW51" s="3">
        <f t="shared" si="44"/>
        <v>0</v>
      </c>
      <c r="AX51" s="3">
        <f t="shared" si="45"/>
        <v>0</v>
      </c>
      <c r="AY51" s="3">
        <f t="shared" si="46"/>
        <v>0</v>
      </c>
      <c r="AZ51" s="3">
        <f t="shared" si="47"/>
        <v>0</v>
      </c>
      <c r="BA51" s="3">
        <f t="shared" si="48"/>
        <v>0</v>
      </c>
      <c r="BB51" s="3">
        <f t="shared" si="49"/>
        <v>0.67183430491370943</v>
      </c>
      <c r="BC51" s="3">
        <f t="shared" si="50"/>
        <v>0</v>
      </c>
      <c r="BD51" s="3">
        <f t="shared" si="51"/>
        <v>0</v>
      </c>
      <c r="BE51" s="3">
        <f t="shared" si="52"/>
        <v>0</v>
      </c>
      <c r="BF51" s="3">
        <f t="shared" si="53"/>
        <v>0</v>
      </c>
      <c r="BG51" s="3">
        <f t="shared" si="54"/>
        <v>0</v>
      </c>
      <c r="BH51" s="3">
        <f t="shared" si="55"/>
        <v>0</v>
      </c>
      <c r="BI51" s="3">
        <f t="shared" si="56"/>
        <v>0</v>
      </c>
      <c r="BJ51" s="3">
        <f t="shared" si="57"/>
        <v>0</v>
      </c>
      <c r="BK51" s="3">
        <f t="shared" si="58"/>
        <v>0</v>
      </c>
      <c r="BL51" s="3">
        <f t="shared" si="59"/>
        <v>0</v>
      </c>
      <c r="BM51" s="3">
        <f t="shared" si="60"/>
        <v>0</v>
      </c>
      <c r="BN51" s="3">
        <f t="shared" si="61"/>
        <v>0</v>
      </c>
      <c r="BO51" s="3">
        <f t="shared" si="62"/>
        <v>0</v>
      </c>
      <c r="BP51" s="3">
        <f t="shared" si="63"/>
        <v>0</v>
      </c>
      <c r="BQ51" s="3">
        <f t="shared" si="64"/>
        <v>0</v>
      </c>
      <c r="BR51" s="3">
        <f t="shared" si="65"/>
        <v>0</v>
      </c>
      <c r="BS51" s="3">
        <f t="shared" si="66"/>
        <v>0</v>
      </c>
      <c r="BT51" s="3">
        <f t="shared" si="67"/>
        <v>0</v>
      </c>
    </row>
    <row r="52" spans="1:72" x14ac:dyDescent="0.25">
      <c r="A52" s="2" t="str">
        <f>'Chart 2a price level'!A37</f>
        <v>Jul 2027</v>
      </c>
      <c r="B52" s="2">
        <f>'Chart 2a price level'!F37</f>
        <v>1</v>
      </c>
      <c r="C52" s="3">
        <f>'Chart 2a price level'!B37</f>
        <v>1.5678321936489319</v>
      </c>
      <c r="D52" s="3">
        <f>'Chart 2a price level'!C37</f>
        <v>0.1677544197654553</v>
      </c>
      <c r="E52" s="3">
        <f>'Chart 2a price level'!D37</f>
        <v>0.6864828338806569</v>
      </c>
      <c r="F52" s="3">
        <f t="shared" si="5"/>
        <v>1.5678321936489319</v>
      </c>
      <c r="G52" s="3">
        <f t="shared" si="6"/>
        <v>1.7355866134143871</v>
      </c>
      <c r="H52" s="3">
        <f t="shared" si="7"/>
        <v>2.4220694472950441</v>
      </c>
      <c r="I52" s="3">
        <f t="shared" si="8"/>
        <v>1.7355866134143871</v>
      </c>
      <c r="J52" s="3">
        <f t="shared" si="9"/>
        <v>2.4220694472950441</v>
      </c>
      <c r="K52" s="3">
        <f t="shared" si="10"/>
        <v>1.5678321936489319</v>
      </c>
      <c r="L52" s="3">
        <f t="shared" si="11"/>
        <v>1.7355866134143871</v>
      </c>
      <c r="M52" s="3">
        <f t="shared" si="12"/>
        <v>0</v>
      </c>
      <c r="N52" s="3">
        <f t="shared" si="13"/>
        <v>1.5678321936489319</v>
      </c>
      <c r="O52" s="3">
        <f t="shared" si="14"/>
        <v>1.5678321936489319</v>
      </c>
      <c r="P52" s="3">
        <f t="shared" si="15"/>
        <v>0</v>
      </c>
      <c r="Q52" s="2">
        <f t="shared" si="16"/>
        <v>1</v>
      </c>
      <c r="R52" s="3">
        <f t="shared" si="17"/>
        <v>0</v>
      </c>
      <c r="S52" s="3">
        <f t="shared" si="18"/>
        <v>0</v>
      </c>
      <c r="T52" s="2">
        <f t="shared" si="19"/>
        <v>1</v>
      </c>
      <c r="U52" s="3">
        <f t="shared" si="20"/>
        <v>0.16775441976545524</v>
      </c>
      <c r="V52" s="3">
        <f t="shared" si="21"/>
        <v>1.5678321936489319</v>
      </c>
      <c r="W52" s="2">
        <f t="shared" si="22"/>
        <v>2</v>
      </c>
      <c r="X52" s="3">
        <f t="shared" si="23"/>
        <v>0</v>
      </c>
      <c r="Y52" s="3">
        <f t="shared" si="24"/>
        <v>0</v>
      </c>
      <c r="Z52" s="2">
        <f t="shared" si="25"/>
        <v>1</v>
      </c>
      <c r="AA52" s="3">
        <f t="shared" si="26"/>
        <v>0.68648283388065701</v>
      </c>
      <c r="AB52" s="3">
        <f t="shared" si="27"/>
        <v>1.7355866134143871</v>
      </c>
      <c r="AC52" s="2">
        <f t="shared" si="28"/>
        <v>3</v>
      </c>
      <c r="AD52" s="3">
        <f t="shared" si="29"/>
        <v>0</v>
      </c>
      <c r="AE52" s="3">
        <f t="shared" si="30"/>
        <v>0</v>
      </c>
      <c r="AF52" s="2">
        <f t="shared" si="31"/>
        <v>1</v>
      </c>
      <c r="AG52" s="2" t="str">
        <f>IF(COUNTIF($H$10:$M$10,A52)&gt;0,RIGHT(A52,4)&amp;"m"&amp;MATCH(LEFT(A52,3),{"Jan","Feb","Mar","Apr","May","Jun","Jul","Aug","Sep","Oct","Nov","Dec"},0),"")</f>
        <v/>
      </c>
      <c r="AK52" s="3">
        <f t="shared" si="32"/>
        <v>0</v>
      </c>
      <c r="AL52" s="3">
        <f t="shared" si="33"/>
        <v>0</v>
      </c>
      <c r="AM52" s="3">
        <f t="shared" si="34"/>
        <v>0</v>
      </c>
      <c r="AN52" s="3">
        <f t="shared" si="35"/>
        <v>1.5678321936489319</v>
      </c>
      <c r="AO52" s="3">
        <f t="shared" si="36"/>
        <v>0</v>
      </c>
      <c r="AP52" s="3">
        <f t="shared" si="37"/>
        <v>0</v>
      </c>
      <c r="AQ52" s="3">
        <f t="shared" si="38"/>
        <v>0</v>
      </c>
      <c r="AR52" s="3">
        <f t="shared" si="39"/>
        <v>0</v>
      </c>
      <c r="AS52" s="3">
        <f t="shared" si="40"/>
        <v>0</v>
      </c>
      <c r="AT52" s="3">
        <f t="shared" si="41"/>
        <v>0</v>
      </c>
      <c r="AU52" s="3">
        <f t="shared" si="42"/>
        <v>0.16775441976545524</v>
      </c>
      <c r="AV52" s="3">
        <f t="shared" si="43"/>
        <v>0</v>
      </c>
      <c r="AW52" s="3">
        <f t="shared" si="44"/>
        <v>0</v>
      </c>
      <c r="AX52" s="3">
        <f t="shared" si="45"/>
        <v>0</v>
      </c>
      <c r="AY52" s="3">
        <f t="shared" si="46"/>
        <v>0</v>
      </c>
      <c r="AZ52" s="3">
        <f t="shared" si="47"/>
        <v>0</v>
      </c>
      <c r="BA52" s="3">
        <f t="shared" si="48"/>
        <v>0</v>
      </c>
      <c r="BB52" s="3">
        <f t="shared" si="49"/>
        <v>0.68648283388065701</v>
      </c>
      <c r="BC52" s="3">
        <f t="shared" si="50"/>
        <v>0</v>
      </c>
      <c r="BD52" s="3">
        <f t="shared" si="51"/>
        <v>0</v>
      </c>
      <c r="BE52" s="3">
        <f t="shared" si="52"/>
        <v>0</v>
      </c>
      <c r="BF52" s="3">
        <f t="shared" si="53"/>
        <v>0</v>
      </c>
      <c r="BG52" s="3">
        <f t="shared" si="54"/>
        <v>0</v>
      </c>
      <c r="BH52" s="3">
        <f t="shared" si="55"/>
        <v>0</v>
      </c>
      <c r="BI52" s="3">
        <f t="shared" si="56"/>
        <v>0</v>
      </c>
      <c r="BJ52" s="3">
        <f t="shared" si="57"/>
        <v>0</v>
      </c>
      <c r="BK52" s="3">
        <f t="shared" si="58"/>
        <v>0</v>
      </c>
      <c r="BL52" s="3">
        <f t="shared" si="59"/>
        <v>0</v>
      </c>
      <c r="BM52" s="3">
        <f t="shared" si="60"/>
        <v>0</v>
      </c>
      <c r="BN52" s="3">
        <f t="shared" si="61"/>
        <v>0</v>
      </c>
      <c r="BO52" s="3">
        <f t="shared" si="62"/>
        <v>0</v>
      </c>
      <c r="BP52" s="3">
        <f t="shared" si="63"/>
        <v>0</v>
      </c>
      <c r="BQ52" s="3">
        <f t="shared" si="64"/>
        <v>0</v>
      </c>
      <c r="BR52" s="3">
        <f t="shared" si="65"/>
        <v>0</v>
      </c>
      <c r="BS52" s="3">
        <f t="shared" si="66"/>
        <v>0</v>
      </c>
      <c r="BT52" s="3">
        <f t="shared" si="67"/>
        <v>0</v>
      </c>
    </row>
    <row r="53" spans="1:72" x14ac:dyDescent="0.25">
      <c r="A53" s="2" t="str">
        <f>'Chart 2a price level'!A38</f>
        <v>Aug 2027</v>
      </c>
      <c r="B53" s="2">
        <f>'Chart 2a price level'!F38</f>
        <v>1</v>
      </c>
      <c r="C53" s="3">
        <f>'Chart 2a price level'!B38</f>
        <v>1.565514552820191</v>
      </c>
      <c r="D53" s="3">
        <f>'Chart 2a price level'!C38</f>
        <v>0.1691731510176398</v>
      </c>
      <c r="E53" s="3">
        <f>'Chart 2a price level'!D38</f>
        <v>0.69386713905507658</v>
      </c>
      <c r="F53" s="3">
        <f t="shared" si="5"/>
        <v>1.565514552820191</v>
      </c>
      <c r="G53" s="3">
        <f t="shared" si="6"/>
        <v>1.7346877038378308</v>
      </c>
      <c r="H53" s="3">
        <f t="shared" si="7"/>
        <v>2.4285548428929076</v>
      </c>
      <c r="I53" s="3">
        <f t="shared" si="8"/>
        <v>1.7346877038378308</v>
      </c>
      <c r="J53" s="3">
        <f t="shared" si="9"/>
        <v>2.4285548428929076</v>
      </c>
      <c r="K53" s="3">
        <f t="shared" si="10"/>
        <v>1.565514552820191</v>
      </c>
      <c r="L53" s="3">
        <f t="shared" si="11"/>
        <v>1.7346877038378308</v>
      </c>
      <c r="M53" s="3">
        <f t="shared" si="12"/>
        <v>0</v>
      </c>
      <c r="N53" s="3">
        <f t="shared" si="13"/>
        <v>1.565514552820191</v>
      </c>
      <c r="O53" s="3">
        <f t="shared" si="14"/>
        <v>1.565514552820191</v>
      </c>
      <c r="P53" s="3">
        <f t="shared" si="15"/>
        <v>0</v>
      </c>
      <c r="Q53" s="2">
        <f t="shared" si="16"/>
        <v>1</v>
      </c>
      <c r="R53" s="3">
        <f t="shared" si="17"/>
        <v>0</v>
      </c>
      <c r="S53" s="3">
        <f t="shared" si="18"/>
        <v>0</v>
      </c>
      <c r="T53" s="2">
        <f t="shared" si="19"/>
        <v>1</v>
      </c>
      <c r="U53" s="3">
        <f t="shared" si="20"/>
        <v>0.16917315101763974</v>
      </c>
      <c r="V53" s="3">
        <f t="shared" si="21"/>
        <v>1.565514552820191</v>
      </c>
      <c r="W53" s="2">
        <f t="shared" si="22"/>
        <v>2</v>
      </c>
      <c r="X53" s="3">
        <f t="shared" si="23"/>
        <v>0</v>
      </c>
      <c r="Y53" s="3">
        <f t="shared" si="24"/>
        <v>0</v>
      </c>
      <c r="Z53" s="2">
        <f t="shared" si="25"/>
        <v>1</v>
      </c>
      <c r="AA53" s="3">
        <f t="shared" si="26"/>
        <v>0.6938671390550768</v>
      </c>
      <c r="AB53" s="3">
        <f t="shared" si="27"/>
        <v>1.7346877038378308</v>
      </c>
      <c r="AC53" s="2">
        <f t="shared" si="28"/>
        <v>3</v>
      </c>
      <c r="AD53" s="3">
        <f t="shared" si="29"/>
        <v>0</v>
      </c>
      <c r="AE53" s="3">
        <f t="shared" si="30"/>
        <v>0</v>
      </c>
      <c r="AF53" s="2">
        <f t="shared" si="31"/>
        <v>1</v>
      </c>
      <c r="AG53" s="2" t="str">
        <f>IF(COUNTIF($H$10:$M$10,A53)&gt;0,RIGHT(A53,4)&amp;"m"&amp;MATCH(LEFT(A53,3),{"Jan","Feb","Mar","Apr","May","Jun","Jul","Aug","Sep","Oct","Nov","Dec"},0),"")</f>
        <v/>
      </c>
      <c r="AK53" s="3">
        <f t="shared" si="32"/>
        <v>0</v>
      </c>
      <c r="AL53" s="3">
        <f t="shared" si="33"/>
        <v>0</v>
      </c>
      <c r="AM53" s="3">
        <f t="shared" si="34"/>
        <v>0</v>
      </c>
      <c r="AN53" s="3">
        <f t="shared" si="35"/>
        <v>1.565514552820191</v>
      </c>
      <c r="AO53" s="3">
        <f t="shared" si="36"/>
        <v>0</v>
      </c>
      <c r="AP53" s="3">
        <f t="shared" si="37"/>
        <v>0</v>
      </c>
      <c r="AQ53" s="3">
        <f t="shared" si="38"/>
        <v>0</v>
      </c>
      <c r="AR53" s="3">
        <f t="shared" si="39"/>
        <v>0</v>
      </c>
      <c r="AS53" s="3">
        <f t="shared" si="40"/>
        <v>0</v>
      </c>
      <c r="AT53" s="3">
        <f t="shared" si="41"/>
        <v>0</v>
      </c>
      <c r="AU53" s="3">
        <f t="shared" si="42"/>
        <v>0.16917315101763974</v>
      </c>
      <c r="AV53" s="3">
        <f t="shared" si="43"/>
        <v>0</v>
      </c>
      <c r="AW53" s="3">
        <f t="shared" si="44"/>
        <v>0</v>
      </c>
      <c r="AX53" s="3">
        <f t="shared" si="45"/>
        <v>0</v>
      </c>
      <c r="AY53" s="3">
        <f t="shared" si="46"/>
        <v>0</v>
      </c>
      <c r="AZ53" s="3">
        <f t="shared" si="47"/>
        <v>0</v>
      </c>
      <c r="BA53" s="3">
        <f t="shared" si="48"/>
        <v>0</v>
      </c>
      <c r="BB53" s="3">
        <f t="shared" si="49"/>
        <v>0.6938671390550768</v>
      </c>
      <c r="BC53" s="3">
        <f t="shared" si="50"/>
        <v>0</v>
      </c>
      <c r="BD53" s="3">
        <f t="shared" si="51"/>
        <v>0</v>
      </c>
      <c r="BE53" s="3">
        <f t="shared" si="52"/>
        <v>0</v>
      </c>
      <c r="BF53" s="3">
        <f t="shared" si="53"/>
        <v>0</v>
      </c>
      <c r="BG53" s="3">
        <f t="shared" si="54"/>
        <v>0</v>
      </c>
      <c r="BH53" s="3">
        <f t="shared" si="55"/>
        <v>0</v>
      </c>
      <c r="BI53" s="3">
        <f t="shared" si="56"/>
        <v>0</v>
      </c>
      <c r="BJ53" s="3">
        <f t="shared" si="57"/>
        <v>0</v>
      </c>
      <c r="BK53" s="3">
        <f t="shared" si="58"/>
        <v>0</v>
      </c>
      <c r="BL53" s="3">
        <f t="shared" si="59"/>
        <v>0</v>
      </c>
      <c r="BM53" s="3">
        <f t="shared" si="60"/>
        <v>0</v>
      </c>
      <c r="BN53" s="3">
        <f t="shared" si="61"/>
        <v>0</v>
      </c>
      <c r="BO53" s="3">
        <f t="shared" si="62"/>
        <v>0</v>
      </c>
      <c r="BP53" s="3">
        <f t="shared" si="63"/>
        <v>0</v>
      </c>
      <c r="BQ53" s="3">
        <f t="shared" si="64"/>
        <v>0</v>
      </c>
      <c r="BR53" s="3">
        <f t="shared" si="65"/>
        <v>0</v>
      </c>
      <c r="BS53" s="3">
        <f t="shared" si="66"/>
        <v>0</v>
      </c>
      <c r="BT53" s="3">
        <f t="shared" si="67"/>
        <v>0</v>
      </c>
    </row>
    <row r="54" spans="1:72" x14ac:dyDescent="0.25">
      <c r="A54" s="2" t="str">
        <f>'Chart 2a price level'!A39</f>
        <v>Sep 2027</v>
      </c>
      <c r="B54" s="2">
        <f>'Chart 2a price level'!F39</f>
        <v>1</v>
      </c>
      <c r="C54" s="3">
        <f>'Chart 2a price level'!B39</f>
        <v>1.5630141769653609</v>
      </c>
      <c r="D54" s="3">
        <f>'Chart 2a price level'!C39</f>
        <v>0.17026879370054479</v>
      </c>
      <c r="E54" s="3">
        <f>'Chart 2a price level'!D39</f>
        <v>0.6985050722247963</v>
      </c>
      <c r="F54" s="3">
        <f t="shared" si="5"/>
        <v>1.5630141769653609</v>
      </c>
      <c r="G54" s="3">
        <f t="shared" si="6"/>
        <v>1.7332829706659056</v>
      </c>
      <c r="H54" s="3">
        <f t="shared" si="7"/>
        <v>2.4317880428907017</v>
      </c>
      <c r="I54" s="3">
        <f t="shared" si="8"/>
        <v>1.7332829706659056</v>
      </c>
      <c r="J54" s="3">
        <f t="shared" si="9"/>
        <v>2.4317880428907017</v>
      </c>
      <c r="K54" s="3">
        <f t="shared" si="10"/>
        <v>1.5630141769653609</v>
      </c>
      <c r="L54" s="3">
        <f t="shared" si="11"/>
        <v>1.7332829706659056</v>
      </c>
      <c r="M54" s="3">
        <f t="shared" si="12"/>
        <v>0</v>
      </c>
      <c r="N54" s="3">
        <f t="shared" si="13"/>
        <v>1.5630141769653609</v>
      </c>
      <c r="O54" s="3">
        <f t="shared" si="14"/>
        <v>1.5630141769653609</v>
      </c>
      <c r="P54" s="3">
        <f t="shared" si="15"/>
        <v>0</v>
      </c>
      <c r="Q54" s="2">
        <f t="shared" si="16"/>
        <v>1</v>
      </c>
      <c r="R54" s="3">
        <f t="shared" si="17"/>
        <v>0</v>
      </c>
      <c r="S54" s="3">
        <f t="shared" si="18"/>
        <v>0</v>
      </c>
      <c r="T54" s="2">
        <f t="shared" si="19"/>
        <v>1</v>
      </c>
      <c r="U54" s="3">
        <f t="shared" si="20"/>
        <v>0.17026879370054471</v>
      </c>
      <c r="V54" s="3">
        <f t="shared" si="21"/>
        <v>1.5630141769653609</v>
      </c>
      <c r="W54" s="2">
        <f t="shared" si="22"/>
        <v>2</v>
      </c>
      <c r="X54" s="3">
        <f t="shared" si="23"/>
        <v>0</v>
      </c>
      <c r="Y54" s="3">
        <f t="shared" si="24"/>
        <v>0</v>
      </c>
      <c r="Z54" s="2">
        <f t="shared" si="25"/>
        <v>1</v>
      </c>
      <c r="AA54" s="3">
        <f t="shared" si="26"/>
        <v>0.69850507222479608</v>
      </c>
      <c r="AB54" s="3">
        <f t="shared" si="27"/>
        <v>1.7332829706659056</v>
      </c>
      <c r="AC54" s="2">
        <f t="shared" si="28"/>
        <v>3</v>
      </c>
      <c r="AD54" s="3">
        <f t="shared" si="29"/>
        <v>0</v>
      </c>
      <c r="AE54" s="3">
        <f t="shared" si="30"/>
        <v>0</v>
      </c>
      <c r="AF54" s="2">
        <f t="shared" si="31"/>
        <v>1</v>
      </c>
      <c r="AG54" s="2" t="str">
        <f>IF(COUNTIF($H$10:$M$10,A54)&gt;0,RIGHT(A54,4)&amp;"m"&amp;MATCH(LEFT(A54,3),{"Jan","Feb","Mar","Apr","May","Jun","Jul","Aug","Sep","Oct","Nov","Dec"},0),"")</f>
        <v>2027m9</v>
      </c>
      <c r="AK54" s="3">
        <f t="shared" si="32"/>
        <v>0</v>
      </c>
      <c r="AL54" s="3">
        <f t="shared" si="33"/>
        <v>0</v>
      </c>
      <c r="AM54" s="3">
        <f t="shared" si="34"/>
        <v>0</v>
      </c>
      <c r="AN54" s="3">
        <f t="shared" si="35"/>
        <v>1.5630141769653609</v>
      </c>
      <c r="AO54" s="3">
        <f t="shared" si="36"/>
        <v>0</v>
      </c>
      <c r="AP54" s="3">
        <f t="shared" si="37"/>
        <v>0</v>
      </c>
      <c r="AQ54" s="3">
        <f t="shared" si="38"/>
        <v>0</v>
      </c>
      <c r="AR54" s="3">
        <f t="shared" si="39"/>
        <v>0</v>
      </c>
      <c r="AS54" s="3">
        <f t="shared" si="40"/>
        <v>0</v>
      </c>
      <c r="AT54" s="3">
        <f t="shared" si="41"/>
        <v>0</v>
      </c>
      <c r="AU54" s="3">
        <f t="shared" si="42"/>
        <v>0.17026879370054471</v>
      </c>
      <c r="AV54" s="3">
        <f t="shared" si="43"/>
        <v>0</v>
      </c>
      <c r="AW54" s="3">
        <f t="shared" si="44"/>
        <v>0</v>
      </c>
      <c r="AX54" s="3">
        <f t="shared" si="45"/>
        <v>0</v>
      </c>
      <c r="AY54" s="3">
        <f t="shared" si="46"/>
        <v>0</v>
      </c>
      <c r="AZ54" s="3">
        <f t="shared" si="47"/>
        <v>0</v>
      </c>
      <c r="BA54" s="3">
        <f t="shared" si="48"/>
        <v>0</v>
      </c>
      <c r="BB54" s="3">
        <f t="shared" si="49"/>
        <v>0.69850507222479608</v>
      </c>
      <c r="BC54" s="3">
        <f t="shared" si="50"/>
        <v>0</v>
      </c>
      <c r="BD54" s="3">
        <f t="shared" si="51"/>
        <v>0</v>
      </c>
      <c r="BE54" s="3">
        <f t="shared" si="52"/>
        <v>0</v>
      </c>
      <c r="BF54" s="3">
        <f t="shared" si="53"/>
        <v>0</v>
      </c>
      <c r="BG54" s="3">
        <f t="shared" si="54"/>
        <v>0</v>
      </c>
      <c r="BH54" s="3">
        <f t="shared" si="55"/>
        <v>0</v>
      </c>
      <c r="BI54" s="3">
        <f t="shared" si="56"/>
        <v>0</v>
      </c>
      <c r="BJ54" s="3">
        <f t="shared" si="57"/>
        <v>0</v>
      </c>
      <c r="BK54" s="3">
        <f t="shared" si="58"/>
        <v>0</v>
      </c>
      <c r="BL54" s="3">
        <f t="shared" si="59"/>
        <v>0</v>
      </c>
      <c r="BM54" s="3">
        <f t="shared" si="60"/>
        <v>0</v>
      </c>
      <c r="BN54" s="3">
        <f t="shared" si="61"/>
        <v>0</v>
      </c>
      <c r="BO54" s="3">
        <f t="shared" si="62"/>
        <v>0</v>
      </c>
      <c r="BP54" s="3">
        <f t="shared" si="63"/>
        <v>0</v>
      </c>
      <c r="BQ54" s="3">
        <f t="shared" si="64"/>
        <v>0</v>
      </c>
      <c r="BR54" s="3">
        <f t="shared" si="65"/>
        <v>0</v>
      </c>
      <c r="BS54" s="3">
        <f t="shared" si="66"/>
        <v>0</v>
      </c>
      <c r="BT54" s="3">
        <f t="shared" si="67"/>
        <v>0</v>
      </c>
    </row>
  </sheetData>
  <mergeCells count="2">
    <mergeCell ref="A7:T7"/>
    <mergeCell ref="D2:K3"/>
  </mergeCells>
  <hyperlinks>
    <hyperlink ref="D4" r:id="rId1" xr:uid="{E60A0458-AE14-4903-87EB-52BC9144CC68}"/>
  </hyperlinks>
  <pageMargins left="0.75" right="0.75" top="1" bottom="1" header="0.5" footer="0.5"/>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V54"/>
  <sheetViews>
    <sheetView workbookViewId="0">
      <pane xSplit="1" ySplit="21" topLeftCell="B22" activePane="bottomRight" state="frozen"/>
      <selection pane="topRight"/>
      <selection pane="bottomLeft"/>
      <selection pane="bottomRight" activeCell="A7" sqref="A7:T7"/>
    </sheetView>
  </sheetViews>
  <sheetFormatPr defaultRowHeight="15" x14ac:dyDescent="0.25"/>
  <cols>
    <col min="1" max="72" width="11" customWidth="1"/>
  </cols>
  <sheetData>
    <row r="1" spans="1:20" s="9" customFormat="1" x14ac:dyDescent="0.25"/>
    <row r="2" spans="1:20" s="9" customFormat="1" ht="15" customHeight="1" x14ac:dyDescent="0.25">
      <c r="D2" s="10" t="s">
        <v>175</v>
      </c>
      <c r="E2" s="10"/>
      <c r="F2" s="10"/>
      <c r="G2" s="10"/>
      <c r="H2" s="10"/>
      <c r="I2" s="10"/>
      <c r="J2" s="10"/>
      <c r="K2" s="10"/>
    </row>
    <row r="3" spans="1:20" s="9" customFormat="1" ht="15" customHeight="1" x14ac:dyDescent="0.25">
      <c r="D3" s="10"/>
      <c r="E3" s="10"/>
      <c r="F3" s="10"/>
      <c r="G3" s="10"/>
      <c r="H3" s="10"/>
      <c r="I3" s="10"/>
      <c r="J3" s="10"/>
      <c r="K3" s="10"/>
    </row>
    <row r="4" spans="1:20" s="9" customFormat="1" x14ac:dyDescent="0.25">
      <c r="D4" s="11" t="s">
        <v>176</v>
      </c>
    </row>
    <row r="5" spans="1:20" s="12" customFormat="1" x14ac:dyDescent="0.25"/>
    <row r="6" spans="1:20" x14ac:dyDescent="0.25">
      <c r="A6" s="4" t="s">
        <v>171</v>
      </c>
    </row>
    <row r="7" spans="1:20" ht="54.95" customHeight="1" x14ac:dyDescent="0.25">
      <c r="A7" s="7" t="s">
        <v>172</v>
      </c>
      <c r="B7" s="8"/>
      <c r="C7" s="8"/>
      <c r="D7" s="8"/>
      <c r="E7" s="8"/>
      <c r="F7" s="8"/>
      <c r="G7" s="8"/>
      <c r="H7" s="8"/>
      <c r="I7" s="8"/>
      <c r="J7" s="8"/>
      <c r="K7" s="8"/>
      <c r="L7" s="8"/>
      <c r="M7" s="8"/>
      <c r="N7" s="8"/>
      <c r="O7" s="8"/>
      <c r="P7" s="8"/>
      <c r="Q7" s="8"/>
      <c r="R7" s="8"/>
      <c r="S7" s="8"/>
      <c r="T7" s="8"/>
    </row>
    <row r="9" spans="1:20" x14ac:dyDescent="0.25">
      <c r="A9" s="2" t="s">
        <v>92</v>
      </c>
      <c r="H9" s="6" t="s">
        <v>65</v>
      </c>
    </row>
    <row r="10" spans="1:20" x14ac:dyDescent="0.25">
      <c r="A10" s="2" t="s">
        <v>93</v>
      </c>
      <c r="H10" s="6" t="s">
        <v>40</v>
      </c>
      <c r="I10" s="6" t="s">
        <v>46</v>
      </c>
      <c r="J10" s="6" t="s">
        <v>52</v>
      </c>
      <c r="K10" s="6" t="s">
        <v>65</v>
      </c>
      <c r="L10" s="6" t="s">
        <v>71</v>
      </c>
      <c r="M10" s="6" t="s">
        <v>77</v>
      </c>
    </row>
    <row r="11" spans="1:20" x14ac:dyDescent="0.25">
      <c r="A11" s="2" t="s">
        <v>94</v>
      </c>
      <c r="H11" s="6">
        <v>-1</v>
      </c>
    </row>
    <row r="12" spans="1:20" x14ac:dyDescent="0.25">
      <c r="A12" s="2" t="s">
        <v>95</v>
      </c>
      <c r="H12" s="6">
        <v>3.1</v>
      </c>
    </row>
    <row r="13" spans="1:20" x14ac:dyDescent="0.25">
      <c r="A13" s="2" t="s">
        <v>96</v>
      </c>
      <c r="H13">
        <f>MATCH(H9,$A$22:$A$54,0)+0.5</f>
        <v>21.5</v>
      </c>
      <c r="N13">
        <f>H12-H11</f>
        <v>4.0999999999999996</v>
      </c>
    </row>
    <row r="14" spans="1:20" x14ac:dyDescent="0.25">
      <c r="A14" s="2" t="s">
        <v>97</v>
      </c>
      <c r="H14">
        <f t="shared" ref="H14:M14" si="0">MATCH(H10,$A$22:$A$54,0)</f>
        <v>1</v>
      </c>
      <c r="I14">
        <f t="shared" si="0"/>
        <v>7</v>
      </c>
      <c r="J14">
        <f t="shared" si="0"/>
        <v>14</v>
      </c>
      <c r="K14">
        <f t="shared" si="0"/>
        <v>21</v>
      </c>
      <c r="L14">
        <f t="shared" si="0"/>
        <v>27</v>
      </c>
      <c r="M14">
        <f t="shared" si="0"/>
        <v>33</v>
      </c>
    </row>
    <row r="15" spans="1:20" x14ac:dyDescent="0.25">
      <c r="A15" s="2" t="s">
        <v>98</v>
      </c>
      <c r="H15">
        <f t="shared" ref="H15:M15" si="1">SUMIF(INDEX($C$22:$E$54,H14,0),"&gt;0")</f>
        <v>0</v>
      </c>
      <c r="I15">
        <f t="shared" si="1"/>
        <v>1.8621665355036578</v>
      </c>
      <c r="J15">
        <f t="shared" si="1"/>
        <v>2.8882975277787879</v>
      </c>
      <c r="K15">
        <f t="shared" si="1"/>
        <v>0.39818273931659909</v>
      </c>
      <c r="L15">
        <f t="shared" si="1"/>
        <v>0</v>
      </c>
      <c r="M15">
        <f t="shared" si="1"/>
        <v>0.30831416576681803</v>
      </c>
    </row>
    <row r="16" spans="1:20" x14ac:dyDescent="0.25">
      <c r="A16" s="2" t="s">
        <v>99</v>
      </c>
      <c r="H16">
        <f t="shared" ref="H16:M16" si="2">$H$12-H15</f>
        <v>3.1</v>
      </c>
      <c r="I16">
        <f t="shared" si="2"/>
        <v>1.2378334644963422</v>
      </c>
      <c r="J16">
        <f t="shared" si="2"/>
        <v>0.21170247222121219</v>
      </c>
      <c r="K16">
        <f t="shared" si="2"/>
        <v>2.7018172606834012</v>
      </c>
      <c r="L16">
        <f t="shared" si="2"/>
        <v>3.1</v>
      </c>
      <c r="M16">
        <f t="shared" si="2"/>
        <v>2.7916858342331823</v>
      </c>
    </row>
    <row r="17" spans="1:74" x14ac:dyDescent="0.25">
      <c r="A17" s="2" t="s">
        <v>100</v>
      </c>
      <c r="H17">
        <f t="shared" ref="H17:M17" si="3">SUMIF(INDEX($C$22:$E$54,H14,0),"&lt;0")</f>
        <v>0</v>
      </c>
      <c r="I17">
        <f t="shared" si="3"/>
        <v>0</v>
      </c>
      <c r="J17">
        <f t="shared" si="3"/>
        <v>0</v>
      </c>
      <c r="K17">
        <f t="shared" si="3"/>
        <v>-0.82281965382735356</v>
      </c>
      <c r="L17">
        <f t="shared" si="3"/>
        <v>-0.57588209129542345</v>
      </c>
      <c r="M17">
        <f t="shared" si="3"/>
        <v>-1.9398331347356551E-2</v>
      </c>
    </row>
    <row r="18" spans="1:74" x14ac:dyDescent="0.25">
      <c r="A18" s="2" t="s">
        <v>101</v>
      </c>
      <c r="H18">
        <f t="shared" ref="H18:M18" si="4">H17-$H$11</f>
        <v>1</v>
      </c>
      <c r="I18">
        <f t="shared" si="4"/>
        <v>1</v>
      </c>
      <c r="J18">
        <f t="shared" si="4"/>
        <v>1</v>
      </c>
      <c r="K18">
        <f t="shared" si="4"/>
        <v>0.17718034617264644</v>
      </c>
      <c r="L18">
        <f t="shared" si="4"/>
        <v>0.42411790870457655</v>
      </c>
      <c r="M18">
        <f t="shared" si="4"/>
        <v>0.98060166865264342</v>
      </c>
    </row>
    <row r="19" spans="1:74" x14ac:dyDescent="0.25">
      <c r="A19" s="2" t="s">
        <v>102</v>
      </c>
      <c r="H19">
        <v>0.5</v>
      </c>
      <c r="I19">
        <f>ROWS($A$22:$A$54)+0.5</f>
        <v>33.5</v>
      </c>
      <c r="J19">
        <v>0</v>
      </c>
      <c r="K19">
        <v>0</v>
      </c>
    </row>
    <row r="21" spans="1:74" ht="80.099999999999994" customHeight="1" x14ac:dyDescent="0.25">
      <c r="A21" s="1" t="s">
        <v>0</v>
      </c>
      <c r="B21" s="1" t="s">
        <v>103</v>
      </c>
      <c r="C21" s="1" t="s">
        <v>104</v>
      </c>
      <c r="D21" s="1" t="s">
        <v>105</v>
      </c>
      <c r="E21" s="1" t="s">
        <v>106</v>
      </c>
      <c r="O21" s="1" t="s">
        <v>116</v>
      </c>
      <c r="P21" s="1" t="s">
        <v>117</v>
      </c>
      <c r="Q21" s="1" t="s">
        <v>118</v>
      </c>
      <c r="R21" s="1" t="s">
        <v>119</v>
      </c>
      <c r="S21" s="1" t="s">
        <v>120</v>
      </c>
      <c r="T21" s="1" t="s">
        <v>121</v>
      </c>
      <c r="U21" s="1" t="s">
        <v>122</v>
      </c>
      <c r="V21" s="1" t="s">
        <v>123</v>
      </c>
      <c r="W21" s="1" t="s">
        <v>124</v>
      </c>
      <c r="X21" s="1" t="s">
        <v>125</v>
      </c>
      <c r="Y21" s="1" t="s">
        <v>126</v>
      </c>
      <c r="Z21" s="1" t="s">
        <v>127</v>
      </c>
      <c r="AA21" s="1" t="s">
        <v>128</v>
      </c>
      <c r="AB21" s="1" t="s">
        <v>129</v>
      </c>
      <c r="AC21" s="1" t="s">
        <v>130</v>
      </c>
      <c r="AD21" s="1" t="s">
        <v>131</v>
      </c>
      <c r="AE21" s="1" t="s">
        <v>132</v>
      </c>
      <c r="AF21" s="1" t="s">
        <v>133</v>
      </c>
      <c r="AG21" s="1" t="s">
        <v>134</v>
      </c>
      <c r="AH21" s="1" t="s">
        <v>106</v>
      </c>
      <c r="AI21" s="1" t="s">
        <v>105</v>
      </c>
      <c r="AJ21" s="1" t="s">
        <v>104</v>
      </c>
      <c r="AK21" s="1" t="s">
        <v>135</v>
      </c>
      <c r="AL21" s="1" t="s">
        <v>136</v>
      </c>
      <c r="AM21" s="1" t="s">
        <v>137</v>
      </c>
      <c r="AN21" s="1" t="s">
        <v>138</v>
      </c>
      <c r="AO21" s="1" t="s">
        <v>139</v>
      </c>
      <c r="AP21" s="1" t="s">
        <v>140</v>
      </c>
      <c r="AQ21" s="1" t="s">
        <v>141</v>
      </c>
      <c r="AR21" s="1" t="s">
        <v>142</v>
      </c>
      <c r="AS21" s="1" t="s">
        <v>143</v>
      </c>
      <c r="AT21" s="1" t="s">
        <v>144</v>
      </c>
      <c r="AU21" s="1" t="s">
        <v>145</v>
      </c>
      <c r="AV21" s="1" t="s">
        <v>146</v>
      </c>
      <c r="AW21" s="1" t="s">
        <v>147</v>
      </c>
      <c r="AX21" s="1" t="s">
        <v>148</v>
      </c>
      <c r="AY21" s="1" t="s">
        <v>149</v>
      </c>
      <c r="AZ21" s="1" t="s">
        <v>150</v>
      </c>
      <c r="BA21" s="1" t="s">
        <v>151</v>
      </c>
      <c r="BB21" s="1" t="s">
        <v>152</v>
      </c>
      <c r="BC21" s="1" t="s">
        <v>153</v>
      </c>
      <c r="BD21" s="1" t="s">
        <v>154</v>
      </c>
      <c r="BE21" s="1" t="s">
        <v>155</v>
      </c>
      <c r="BF21" s="1" t="s">
        <v>156</v>
      </c>
      <c r="BG21" s="1" t="s">
        <v>157</v>
      </c>
      <c r="BH21" s="1" t="s">
        <v>158</v>
      </c>
      <c r="BI21" s="1" t="s">
        <v>159</v>
      </c>
      <c r="BJ21" s="1" t="s">
        <v>160</v>
      </c>
      <c r="BK21" s="1" t="s">
        <v>161</v>
      </c>
      <c r="BL21" s="1" t="s">
        <v>162</v>
      </c>
      <c r="BM21" s="1" t="s">
        <v>163</v>
      </c>
      <c r="BN21" s="1" t="s">
        <v>164</v>
      </c>
      <c r="BO21" s="1" t="s">
        <v>165</v>
      </c>
      <c r="BP21" s="1" t="s">
        <v>166</v>
      </c>
      <c r="BQ21" s="1" t="s">
        <v>167</v>
      </c>
      <c r="BR21" s="1" t="s">
        <v>168</v>
      </c>
      <c r="BS21" s="1" t="s">
        <v>169</v>
      </c>
      <c r="BT21" s="1" t="s">
        <v>170</v>
      </c>
      <c r="BU21" s="1" t="s">
        <v>173</v>
      </c>
      <c r="BV21" s="1" t="s">
        <v>174</v>
      </c>
    </row>
    <row r="22" spans="1:74" x14ac:dyDescent="0.25">
      <c r="A22" s="2" t="str">
        <f>'Chart 2b 12-month change'!A7</f>
        <v>Jan 2025</v>
      </c>
      <c r="B22" s="2">
        <f>'Chart 2b 12-month change'!F7</f>
        <v>0</v>
      </c>
      <c r="C22" s="3">
        <f>'Chart 2b 12-month change'!B7</f>
        <v>0</v>
      </c>
      <c r="D22" s="3">
        <f>'Chart 2b 12-month change'!C7</f>
        <v>0</v>
      </c>
      <c r="E22" s="3">
        <f>'Chart 2b 12-month change'!D7</f>
        <v>0</v>
      </c>
      <c r="O22" s="3">
        <f t="shared" ref="O22:O54" si="5">MAX(C22,0)</f>
        <v>0</v>
      </c>
      <c r="P22" s="3">
        <f t="shared" ref="P22:P54" si="6">0*C22</f>
        <v>0</v>
      </c>
      <c r="Q22" s="2">
        <f t="shared" ref="Q22:Q54" si="7">1+AND(U22&gt;0,V22&lt;P22)+AND(AA22&gt;0,AB22&lt;P22)</f>
        <v>1</v>
      </c>
      <c r="R22" s="3">
        <f t="shared" ref="R22:R54" si="8">MAX(-C22,0)</f>
        <v>0</v>
      </c>
      <c r="S22" s="3">
        <f t="shared" ref="S22:S54" si="9">0*C22</f>
        <v>0</v>
      </c>
      <c r="T22" s="2">
        <f t="shared" ref="T22:T54" si="10">1+AND(X22&gt;0,Y22&gt;S22)+AND(AD22&gt;0,AE22&gt;S22)</f>
        <v>1</v>
      </c>
      <c r="U22" s="3">
        <f t="shared" ref="U22:U54" si="11">MAX(D22,0)</f>
        <v>0</v>
      </c>
      <c r="V22" s="3">
        <f t="shared" ref="V22:V54" si="12">MAX(C22,0)</f>
        <v>0</v>
      </c>
      <c r="W22" s="2">
        <f t="shared" ref="W22:W54" si="13">1+AND(O22&gt;0,P22&lt;V22)+AND(AA22&gt;0,AB22&lt;V22)</f>
        <v>1</v>
      </c>
      <c r="X22" s="3">
        <f t="shared" ref="X22:X54" si="14">MAX(-D22,0)</f>
        <v>0</v>
      </c>
      <c r="Y22" s="3">
        <f t="shared" ref="Y22:Y54" si="15">MIN(C22,0)</f>
        <v>0</v>
      </c>
      <c r="Z22" s="2">
        <f t="shared" ref="Z22:Z54" si="16">1+AND(R22&gt;0,S22&gt;Y22)+AND(AD22&gt;0,AE22&gt;Y22)</f>
        <v>1</v>
      </c>
      <c r="AA22" s="3">
        <f t="shared" ref="AA22:AA54" si="17">MAX(E22,0)</f>
        <v>0</v>
      </c>
      <c r="AB22" s="3">
        <f t="shared" ref="AB22:AB54" si="18">MAX(C22,0)+MAX(D22,0)</f>
        <v>0</v>
      </c>
      <c r="AC22" s="2">
        <f t="shared" ref="AC22:AC54" si="19">1+AND(O22&gt;0,P22&lt;AB22)+AND(U22&gt;0,V22&lt;AB22)</f>
        <v>1</v>
      </c>
      <c r="AD22" s="3">
        <f t="shared" ref="AD22:AD54" si="20">MAX(-E22,0)</f>
        <v>0</v>
      </c>
      <c r="AE22" s="3">
        <f t="shared" ref="AE22:AE54" si="21">MIN(C22,0)+MIN(D22,0)</f>
        <v>0</v>
      </c>
      <c r="AF22" s="2">
        <f t="shared" ref="AF22:AF54" si="22">1+AND(R22&gt;0,S22&gt;AE22)+AND(X22&gt;0,Y22&gt;AE22)</f>
        <v>1</v>
      </c>
      <c r="AG22" s="2" t="str">
        <f>IF(COUNTIF($H$10:$M$10,A22)&gt;0,RIGHT(A22,4)&amp;"m"&amp;MATCH(LEFT(A22,3),{"Jan","Feb","Mar","Apr","May","Jun","Jul","Aug","Sep","Oct","Nov","Dec"},0),"")</f>
        <v>2025m1</v>
      </c>
      <c r="AK22" s="3">
        <f t="shared" ref="AK22:AK54" si="23">IF(AND(B22=0,Q22=1),O22,0)</f>
        <v>0</v>
      </c>
      <c r="AL22" s="3">
        <f t="shared" ref="AL22:AL54" si="24">IF(AND(B22=0,W22=1),U22,0)</f>
        <v>0</v>
      </c>
      <c r="AM22" s="3">
        <f t="shared" ref="AM22:AM54" si="25">IF(AND(B22=0,AC22=1),AA22,0)</f>
        <v>0</v>
      </c>
      <c r="AN22" s="3">
        <f t="shared" ref="AN22:AN54" si="26">IF(AND(B22=1,Q22=1),O22,0)</f>
        <v>0</v>
      </c>
      <c r="AO22" s="3">
        <f t="shared" ref="AO22:AO54" si="27">IF(AND(B22=1,W22=1),U22,0)</f>
        <v>0</v>
      </c>
      <c r="AP22" s="3">
        <f t="shared" ref="AP22:AP54" si="28">IF(AND(B22=1,AC22=1),AA22,0)</f>
        <v>0</v>
      </c>
      <c r="AQ22" s="3">
        <f t="shared" ref="AQ22:AQ54" si="29">IF(AND(B22=0,Q22=2),O22,0)</f>
        <v>0</v>
      </c>
      <c r="AR22" s="3">
        <f t="shared" ref="AR22:AR54" si="30">IF(AND(B22=0,W22=2),U22,0)</f>
        <v>0</v>
      </c>
      <c r="AS22" s="3">
        <f t="shared" ref="AS22:AS54" si="31">IF(AND(B22=0,AC22=2),AA22,0)</f>
        <v>0</v>
      </c>
      <c r="AT22" s="3">
        <f t="shared" ref="AT22:AT54" si="32">IF(AND(B22=1,Q22=2),O22,0)</f>
        <v>0</v>
      </c>
      <c r="AU22" s="3">
        <f t="shared" ref="AU22:AU54" si="33">IF(AND(B22=1,W22=2),U22,0)</f>
        <v>0</v>
      </c>
      <c r="AV22" s="3">
        <f t="shared" ref="AV22:AV54" si="34">IF(AND(B22=1,AC22=2),AA22,0)</f>
        <v>0</v>
      </c>
      <c r="AW22" s="3">
        <f t="shared" ref="AW22:AW54" si="35">IF(AND(B22=0,Q22=3),O22,0)</f>
        <v>0</v>
      </c>
      <c r="AX22" s="3">
        <f t="shared" ref="AX22:AX54" si="36">IF(AND(B22=0,W22=3),U22,0)</f>
        <v>0</v>
      </c>
      <c r="AY22" s="3">
        <f t="shared" ref="AY22:AY54" si="37">IF(AND(B22=0,AC22=3),AA22,0)</f>
        <v>0</v>
      </c>
      <c r="AZ22" s="3">
        <f t="shared" ref="AZ22:AZ54" si="38">IF(AND(B22=1,Q22=3),O22,0)</f>
        <v>0</v>
      </c>
      <c r="BA22" s="3">
        <f t="shared" ref="BA22:BA54" si="39">IF(AND(B22=1,W22=3),U22,0)</f>
        <v>0</v>
      </c>
      <c r="BB22" s="3">
        <f t="shared" ref="BB22:BB54" si="40">IF(AND(B22=1,AC22=3),AA22,0)</f>
        <v>0</v>
      </c>
      <c r="BC22" s="3">
        <f t="shared" ref="BC22:BC54" si="41">IF(AND(B22=0,T22=1),-R22,0)</f>
        <v>0</v>
      </c>
      <c r="BD22" s="3">
        <f t="shared" ref="BD22:BD54" si="42">IF(AND(B22=0,Z22=1),-X22,0)</f>
        <v>0</v>
      </c>
      <c r="BE22" s="3">
        <f t="shared" ref="BE22:BE54" si="43">IF(AND(B22=0,AF22=1),-AD22,0)</f>
        <v>0</v>
      </c>
      <c r="BF22" s="3">
        <f t="shared" ref="BF22:BF54" si="44">IF(AND(B22=1,T22=1),-R22,0)</f>
        <v>0</v>
      </c>
      <c r="BG22" s="3">
        <f t="shared" ref="BG22:BG54" si="45">IF(AND(B22=1,Z22=1),-X22,0)</f>
        <v>0</v>
      </c>
      <c r="BH22" s="3">
        <f t="shared" ref="BH22:BH54" si="46">IF(AND(B22=1,AF22=1),-AD22,0)</f>
        <v>0</v>
      </c>
      <c r="BI22" s="3">
        <f t="shared" ref="BI22:BI54" si="47">IF(AND(B22=0,T22=2),-R22,0)</f>
        <v>0</v>
      </c>
      <c r="BJ22" s="3">
        <f t="shared" ref="BJ22:BJ54" si="48">IF(AND(B22=0,Z22=2),-X22,0)</f>
        <v>0</v>
      </c>
      <c r="BK22" s="3">
        <f t="shared" ref="BK22:BK54" si="49">IF(AND(B22=0,AF22=2),-AD22,0)</f>
        <v>0</v>
      </c>
      <c r="BL22" s="3">
        <f t="shared" ref="BL22:BL54" si="50">IF(AND(B22=1,T22=2),-R22,0)</f>
        <v>0</v>
      </c>
      <c r="BM22" s="3">
        <f t="shared" ref="BM22:BM54" si="51">IF(AND(B22=1,Z22=2),-X22,0)</f>
        <v>0</v>
      </c>
      <c r="BN22" s="3">
        <f t="shared" ref="BN22:BN54" si="52">IF(AND(B22=1,AF22=2),-AD22,0)</f>
        <v>0</v>
      </c>
      <c r="BO22" s="3">
        <f t="shared" ref="BO22:BO54" si="53">IF(AND(B22=0,T22=3),-R22,0)</f>
        <v>0</v>
      </c>
      <c r="BP22" s="3">
        <f t="shared" ref="BP22:BP54" si="54">IF(AND(B22=0,Z22=3),-X22,0)</f>
        <v>0</v>
      </c>
      <c r="BQ22" s="3">
        <f t="shared" ref="BQ22:BQ54" si="55">IF(AND(B22=0,AF22=3),-AD22,0)</f>
        <v>0</v>
      </c>
      <c r="BR22" s="3">
        <f t="shared" ref="BR22:BR54" si="56">IF(AND(B22=1,T22=3),-R22,0)</f>
        <v>0</v>
      </c>
      <c r="BS22" s="3">
        <f t="shared" ref="BS22:BS54" si="57">IF(AND(B22=1,Z22=3),-X22,0)</f>
        <v>0</v>
      </c>
      <c r="BT22" s="3">
        <f t="shared" ref="BT22:BT54" si="58">IF(AND(B22=1,AF22=3),-AD22,0)</f>
        <v>0</v>
      </c>
      <c r="BU22" s="3">
        <f t="shared" ref="BU22:BU54" si="59">C22+D22+E22</f>
        <v>0</v>
      </c>
      <c r="BV22" s="3">
        <f t="shared" ref="BV22:BV54" si="60">ROW()-16</f>
        <v>6</v>
      </c>
    </row>
    <row r="23" spans="1:74" x14ac:dyDescent="0.25">
      <c r="A23" s="2" t="str">
        <f>'Chart 2b 12-month change'!A8</f>
        <v>Feb 2025</v>
      </c>
      <c r="B23" s="2">
        <f>'Chart 2b 12-month change'!F8</f>
        <v>0</v>
      </c>
      <c r="C23" s="3">
        <f>'Chart 2b 12-month change'!B8</f>
        <v>8.2767075232869307E-5</v>
      </c>
      <c r="D23" s="3">
        <f>'Chart 2b 12-month change'!C8</f>
        <v>3.3303500741242702E-6</v>
      </c>
      <c r="E23" s="3">
        <f>'Chart 2b 12-month change'!D8</f>
        <v>4.7551602096223193E-5</v>
      </c>
      <c r="O23" s="3">
        <f t="shared" si="5"/>
        <v>8.2767075232869307E-5</v>
      </c>
      <c r="P23" s="3">
        <f t="shared" si="6"/>
        <v>0</v>
      </c>
      <c r="Q23" s="2">
        <f t="shared" si="7"/>
        <v>1</v>
      </c>
      <c r="R23" s="3">
        <f t="shared" si="8"/>
        <v>0</v>
      </c>
      <c r="S23" s="3">
        <f t="shared" si="9"/>
        <v>0</v>
      </c>
      <c r="T23" s="2">
        <f t="shared" si="10"/>
        <v>1</v>
      </c>
      <c r="U23" s="3">
        <f t="shared" si="11"/>
        <v>3.3303500741242702E-6</v>
      </c>
      <c r="V23" s="3">
        <f t="shared" si="12"/>
        <v>8.2767075232869307E-5</v>
      </c>
      <c r="W23" s="2">
        <f t="shared" si="13"/>
        <v>2</v>
      </c>
      <c r="X23" s="3">
        <f t="shared" si="14"/>
        <v>0</v>
      </c>
      <c r="Y23" s="3">
        <f t="shared" si="15"/>
        <v>0</v>
      </c>
      <c r="Z23" s="2">
        <f t="shared" si="16"/>
        <v>1</v>
      </c>
      <c r="AA23" s="3">
        <f t="shared" si="17"/>
        <v>4.7551602096223193E-5</v>
      </c>
      <c r="AB23" s="3">
        <f t="shared" si="18"/>
        <v>8.6097425306993575E-5</v>
      </c>
      <c r="AC23" s="2">
        <f t="shared" si="19"/>
        <v>3</v>
      </c>
      <c r="AD23" s="3">
        <f t="shared" si="20"/>
        <v>0</v>
      </c>
      <c r="AE23" s="3">
        <f t="shared" si="21"/>
        <v>0</v>
      </c>
      <c r="AF23" s="2">
        <f t="shared" si="22"/>
        <v>1</v>
      </c>
      <c r="AG23" s="2" t="str">
        <f>IF(COUNTIF($H$10:$M$10,A23)&gt;0,RIGHT(A23,4)&amp;"m"&amp;MATCH(LEFT(A23,3),{"Jan","Feb","Mar","Apr","May","Jun","Jul","Aug","Sep","Oct","Nov","Dec"},0),"")</f>
        <v/>
      </c>
      <c r="AK23" s="3">
        <f t="shared" si="23"/>
        <v>8.2767075232869307E-5</v>
      </c>
      <c r="AL23" s="3">
        <f t="shared" si="24"/>
        <v>0</v>
      </c>
      <c r="AM23" s="3">
        <f t="shared" si="25"/>
        <v>0</v>
      </c>
      <c r="AN23" s="3">
        <f t="shared" si="26"/>
        <v>0</v>
      </c>
      <c r="AO23" s="3">
        <f t="shared" si="27"/>
        <v>0</v>
      </c>
      <c r="AP23" s="3">
        <f t="shared" si="28"/>
        <v>0</v>
      </c>
      <c r="AQ23" s="3">
        <f t="shared" si="29"/>
        <v>0</v>
      </c>
      <c r="AR23" s="3">
        <f t="shared" si="30"/>
        <v>3.3303500741242702E-6</v>
      </c>
      <c r="AS23" s="3">
        <f t="shared" si="31"/>
        <v>0</v>
      </c>
      <c r="AT23" s="3">
        <f t="shared" si="32"/>
        <v>0</v>
      </c>
      <c r="AU23" s="3">
        <f t="shared" si="33"/>
        <v>0</v>
      </c>
      <c r="AV23" s="3">
        <f t="shared" si="34"/>
        <v>0</v>
      </c>
      <c r="AW23" s="3">
        <f t="shared" si="35"/>
        <v>0</v>
      </c>
      <c r="AX23" s="3">
        <f t="shared" si="36"/>
        <v>0</v>
      </c>
      <c r="AY23" s="3">
        <f t="shared" si="37"/>
        <v>4.7551602096223193E-5</v>
      </c>
      <c r="AZ23" s="3">
        <f t="shared" si="38"/>
        <v>0</v>
      </c>
      <c r="BA23" s="3">
        <f t="shared" si="39"/>
        <v>0</v>
      </c>
      <c r="BB23" s="3">
        <f t="shared" si="40"/>
        <v>0</v>
      </c>
      <c r="BC23" s="3">
        <f t="shared" si="41"/>
        <v>0</v>
      </c>
      <c r="BD23" s="3">
        <f t="shared" si="42"/>
        <v>0</v>
      </c>
      <c r="BE23" s="3">
        <f t="shared" si="43"/>
        <v>0</v>
      </c>
      <c r="BF23" s="3">
        <f t="shared" si="44"/>
        <v>0</v>
      </c>
      <c r="BG23" s="3">
        <f t="shared" si="45"/>
        <v>0</v>
      </c>
      <c r="BH23" s="3">
        <f t="shared" si="46"/>
        <v>0</v>
      </c>
      <c r="BI23" s="3">
        <f t="shared" si="47"/>
        <v>0</v>
      </c>
      <c r="BJ23" s="3">
        <f t="shared" si="48"/>
        <v>0</v>
      </c>
      <c r="BK23" s="3">
        <f t="shared" si="49"/>
        <v>0</v>
      </c>
      <c r="BL23" s="3">
        <f t="shared" si="50"/>
        <v>0</v>
      </c>
      <c r="BM23" s="3">
        <f t="shared" si="51"/>
        <v>0</v>
      </c>
      <c r="BN23" s="3">
        <f t="shared" si="52"/>
        <v>0</v>
      </c>
      <c r="BO23" s="3">
        <f t="shared" si="53"/>
        <v>0</v>
      </c>
      <c r="BP23" s="3">
        <f t="shared" si="54"/>
        <v>0</v>
      </c>
      <c r="BQ23" s="3">
        <f t="shared" si="55"/>
        <v>0</v>
      </c>
      <c r="BR23" s="3">
        <f t="shared" si="56"/>
        <v>0</v>
      </c>
      <c r="BS23" s="3">
        <f t="shared" si="57"/>
        <v>0</v>
      </c>
      <c r="BT23" s="3">
        <f t="shared" si="58"/>
        <v>0</v>
      </c>
      <c r="BU23" s="3">
        <f t="shared" si="59"/>
        <v>1.3364902740321677E-4</v>
      </c>
      <c r="BV23" s="3">
        <f t="shared" si="60"/>
        <v>7</v>
      </c>
    </row>
    <row r="24" spans="1:74" x14ac:dyDescent="0.25">
      <c r="A24" s="2" t="str">
        <f>'Chart 2b 12-month change'!A9</f>
        <v>Mar 2025</v>
      </c>
      <c r="B24" s="2">
        <f>'Chart 2b 12-month change'!F9</f>
        <v>0</v>
      </c>
      <c r="C24" s="3">
        <f>'Chart 2b 12-month change'!B9</f>
        <v>8.3657733843269341E-2</v>
      </c>
      <c r="D24" s="3">
        <f>'Chart 2b 12-month change'!C9</f>
        <v>8.9762415915151366E-4</v>
      </c>
      <c r="E24" s="3">
        <f>'Chart 2b 12-month change'!D9</f>
        <v>5.6854833824339628E-3</v>
      </c>
      <c r="O24" s="3">
        <f t="shared" si="5"/>
        <v>8.3657733843269341E-2</v>
      </c>
      <c r="P24" s="3">
        <f t="shared" si="6"/>
        <v>0</v>
      </c>
      <c r="Q24" s="2">
        <f t="shared" si="7"/>
        <v>1</v>
      </c>
      <c r="R24" s="3">
        <f t="shared" si="8"/>
        <v>0</v>
      </c>
      <c r="S24" s="3">
        <f t="shared" si="9"/>
        <v>0</v>
      </c>
      <c r="T24" s="2">
        <f t="shared" si="10"/>
        <v>1</v>
      </c>
      <c r="U24" s="3">
        <f t="shared" si="11"/>
        <v>8.9762415915151366E-4</v>
      </c>
      <c r="V24" s="3">
        <f t="shared" si="12"/>
        <v>8.3657733843269341E-2</v>
      </c>
      <c r="W24" s="2">
        <f t="shared" si="13"/>
        <v>2</v>
      </c>
      <c r="X24" s="3">
        <f t="shared" si="14"/>
        <v>0</v>
      </c>
      <c r="Y24" s="3">
        <f t="shared" si="15"/>
        <v>0</v>
      </c>
      <c r="Z24" s="2">
        <f t="shared" si="16"/>
        <v>1</v>
      </c>
      <c r="AA24" s="3">
        <f t="shared" si="17"/>
        <v>5.6854833824339628E-3</v>
      </c>
      <c r="AB24" s="3">
        <f t="shared" si="18"/>
        <v>8.4555358002420852E-2</v>
      </c>
      <c r="AC24" s="2">
        <f t="shared" si="19"/>
        <v>3</v>
      </c>
      <c r="AD24" s="3">
        <f t="shared" si="20"/>
        <v>0</v>
      </c>
      <c r="AE24" s="3">
        <f t="shared" si="21"/>
        <v>0</v>
      </c>
      <c r="AF24" s="2">
        <f t="shared" si="22"/>
        <v>1</v>
      </c>
      <c r="AG24" s="2" t="str">
        <f>IF(COUNTIF($H$10:$M$10,A24)&gt;0,RIGHT(A24,4)&amp;"m"&amp;MATCH(LEFT(A24,3),{"Jan","Feb","Mar","Apr","May","Jun","Jul","Aug","Sep","Oct","Nov","Dec"},0),"")</f>
        <v/>
      </c>
      <c r="AK24" s="3">
        <f t="shared" si="23"/>
        <v>8.3657733843269341E-2</v>
      </c>
      <c r="AL24" s="3">
        <f t="shared" si="24"/>
        <v>0</v>
      </c>
      <c r="AM24" s="3">
        <f t="shared" si="25"/>
        <v>0</v>
      </c>
      <c r="AN24" s="3">
        <f t="shared" si="26"/>
        <v>0</v>
      </c>
      <c r="AO24" s="3">
        <f t="shared" si="27"/>
        <v>0</v>
      </c>
      <c r="AP24" s="3">
        <f t="shared" si="28"/>
        <v>0</v>
      </c>
      <c r="AQ24" s="3">
        <f t="shared" si="29"/>
        <v>0</v>
      </c>
      <c r="AR24" s="3">
        <f t="shared" si="30"/>
        <v>8.9762415915151366E-4</v>
      </c>
      <c r="AS24" s="3">
        <f t="shared" si="31"/>
        <v>0</v>
      </c>
      <c r="AT24" s="3">
        <f t="shared" si="32"/>
        <v>0</v>
      </c>
      <c r="AU24" s="3">
        <f t="shared" si="33"/>
        <v>0</v>
      </c>
      <c r="AV24" s="3">
        <f t="shared" si="34"/>
        <v>0</v>
      </c>
      <c r="AW24" s="3">
        <f t="shared" si="35"/>
        <v>0</v>
      </c>
      <c r="AX24" s="3">
        <f t="shared" si="36"/>
        <v>0</v>
      </c>
      <c r="AY24" s="3">
        <f t="shared" si="37"/>
        <v>5.6854833824339628E-3</v>
      </c>
      <c r="AZ24" s="3">
        <f t="shared" si="38"/>
        <v>0</v>
      </c>
      <c r="BA24" s="3">
        <f t="shared" si="39"/>
        <v>0</v>
      </c>
      <c r="BB24" s="3">
        <f t="shared" si="40"/>
        <v>0</v>
      </c>
      <c r="BC24" s="3">
        <f t="shared" si="41"/>
        <v>0</v>
      </c>
      <c r="BD24" s="3">
        <f t="shared" si="42"/>
        <v>0</v>
      </c>
      <c r="BE24" s="3">
        <f t="shared" si="43"/>
        <v>0</v>
      </c>
      <c r="BF24" s="3">
        <f t="shared" si="44"/>
        <v>0</v>
      </c>
      <c r="BG24" s="3">
        <f t="shared" si="45"/>
        <v>0</v>
      </c>
      <c r="BH24" s="3">
        <f t="shared" si="46"/>
        <v>0</v>
      </c>
      <c r="BI24" s="3">
        <f t="shared" si="47"/>
        <v>0</v>
      </c>
      <c r="BJ24" s="3">
        <f t="shared" si="48"/>
        <v>0</v>
      </c>
      <c r="BK24" s="3">
        <f t="shared" si="49"/>
        <v>0</v>
      </c>
      <c r="BL24" s="3">
        <f t="shared" si="50"/>
        <v>0</v>
      </c>
      <c r="BM24" s="3">
        <f t="shared" si="51"/>
        <v>0</v>
      </c>
      <c r="BN24" s="3">
        <f t="shared" si="52"/>
        <v>0</v>
      </c>
      <c r="BO24" s="3">
        <f t="shared" si="53"/>
        <v>0</v>
      </c>
      <c r="BP24" s="3">
        <f t="shared" si="54"/>
        <v>0</v>
      </c>
      <c r="BQ24" s="3">
        <f t="shared" si="55"/>
        <v>0</v>
      </c>
      <c r="BR24" s="3">
        <f t="shared" si="56"/>
        <v>0</v>
      </c>
      <c r="BS24" s="3">
        <f t="shared" si="57"/>
        <v>0</v>
      </c>
      <c r="BT24" s="3">
        <f t="shared" si="58"/>
        <v>0</v>
      </c>
      <c r="BU24" s="3">
        <f t="shared" si="59"/>
        <v>9.0240841384854817E-2</v>
      </c>
      <c r="BV24" s="3">
        <f t="shared" si="60"/>
        <v>8</v>
      </c>
    </row>
    <row r="25" spans="1:74" x14ac:dyDescent="0.25">
      <c r="A25" s="2" t="str">
        <f>'Chart 2b 12-month change'!A10</f>
        <v>Apr 2025</v>
      </c>
      <c r="B25" s="2">
        <f>'Chart 2b 12-month change'!F10</f>
        <v>0</v>
      </c>
      <c r="C25" s="3">
        <f>'Chart 2b 12-month change'!B10</f>
        <v>0.28374462372159659</v>
      </c>
      <c r="D25" s="3">
        <f>'Chart 2b 12-month change'!C10</f>
        <v>3.0184600298597832E-3</v>
      </c>
      <c r="E25" s="3">
        <f>'Chart 2b 12-month change'!D10</f>
        <v>2.479307491874698E-2</v>
      </c>
      <c r="O25" s="3">
        <f t="shared" si="5"/>
        <v>0.28374462372159659</v>
      </c>
      <c r="P25" s="3">
        <f t="shared" si="6"/>
        <v>0</v>
      </c>
      <c r="Q25" s="2">
        <f t="shared" si="7"/>
        <v>1</v>
      </c>
      <c r="R25" s="3">
        <f t="shared" si="8"/>
        <v>0</v>
      </c>
      <c r="S25" s="3">
        <f t="shared" si="9"/>
        <v>0</v>
      </c>
      <c r="T25" s="2">
        <f t="shared" si="10"/>
        <v>1</v>
      </c>
      <c r="U25" s="3">
        <f t="shared" si="11"/>
        <v>3.0184600298597832E-3</v>
      </c>
      <c r="V25" s="3">
        <f t="shared" si="12"/>
        <v>0.28374462372159659</v>
      </c>
      <c r="W25" s="2">
        <f t="shared" si="13"/>
        <v>2</v>
      </c>
      <c r="X25" s="3">
        <f t="shared" si="14"/>
        <v>0</v>
      </c>
      <c r="Y25" s="3">
        <f t="shared" si="15"/>
        <v>0</v>
      </c>
      <c r="Z25" s="2">
        <f t="shared" si="16"/>
        <v>1</v>
      </c>
      <c r="AA25" s="3">
        <f t="shared" si="17"/>
        <v>2.479307491874698E-2</v>
      </c>
      <c r="AB25" s="3">
        <f t="shared" si="18"/>
        <v>0.28676308375145637</v>
      </c>
      <c r="AC25" s="2">
        <f t="shared" si="19"/>
        <v>3</v>
      </c>
      <c r="AD25" s="3">
        <f t="shared" si="20"/>
        <v>0</v>
      </c>
      <c r="AE25" s="3">
        <f t="shared" si="21"/>
        <v>0</v>
      </c>
      <c r="AF25" s="2">
        <f t="shared" si="22"/>
        <v>1</v>
      </c>
      <c r="AG25" s="2" t="str">
        <f>IF(COUNTIF($H$10:$M$10,A25)&gt;0,RIGHT(A25,4)&amp;"m"&amp;MATCH(LEFT(A25,3),{"Jan","Feb","Mar","Apr","May","Jun","Jul","Aug","Sep","Oct","Nov","Dec"},0),"")</f>
        <v/>
      </c>
      <c r="AK25" s="3">
        <f t="shared" si="23"/>
        <v>0.28374462372159659</v>
      </c>
      <c r="AL25" s="3">
        <f t="shared" si="24"/>
        <v>0</v>
      </c>
      <c r="AM25" s="3">
        <f t="shared" si="25"/>
        <v>0</v>
      </c>
      <c r="AN25" s="3">
        <f t="shared" si="26"/>
        <v>0</v>
      </c>
      <c r="AO25" s="3">
        <f t="shared" si="27"/>
        <v>0</v>
      </c>
      <c r="AP25" s="3">
        <f t="shared" si="28"/>
        <v>0</v>
      </c>
      <c r="AQ25" s="3">
        <f t="shared" si="29"/>
        <v>0</v>
      </c>
      <c r="AR25" s="3">
        <f t="shared" si="30"/>
        <v>3.0184600298597832E-3</v>
      </c>
      <c r="AS25" s="3">
        <f t="shared" si="31"/>
        <v>0</v>
      </c>
      <c r="AT25" s="3">
        <f t="shared" si="32"/>
        <v>0</v>
      </c>
      <c r="AU25" s="3">
        <f t="shared" si="33"/>
        <v>0</v>
      </c>
      <c r="AV25" s="3">
        <f t="shared" si="34"/>
        <v>0</v>
      </c>
      <c r="AW25" s="3">
        <f t="shared" si="35"/>
        <v>0</v>
      </c>
      <c r="AX25" s="3">
        <f t="shared" si="36"/>
        <v>0</v>
      </c>
      <c r="AY25" s="3">
        <f t="shared" si="37"/>
        <v>2.479307491874698E-2</v>
      </c>
      <c r="AZ25" s="3">
        <f t="shared" si="38"/>
        <v>0</v>
      </c>
      <c r="BA25" s="3">
        <f t="shared" si="39"/>
        <v>0</v>
      </c>
      <c r="BB25" s="3">
        <f t="shared" si="40"/>
        <v>0</v>
      </c>
      <c r="BC25" s="3">
        <f t="shared" si="41"/>
        <v>0</v>
      </c>
      <c r="BD25" s="3">
        <f t="shared" si="42"/>
        <v>0</v>
      </c>
      <c r="BE25" s="3">
        <f t="shared" si="43"/>
        <v>0</v>
      </c>
      <c r="BF25" s="3">
        <f t="shared" si="44"/>
        <v>0</v>
      </c>
      <c r="BG25" s="3">
        <f t="shared" si="45"/>
        <v>0</v>
      </c>
      <c r="BH25" s="3">
        <f t="shared" si="46"/>
        <v>0</v>
      </c>
      <c r="BI25" s="3">
        <f t="shared" si="47"/>
        <v>0</v>
      </c>
      <c r="BJ25" s="3">
        <f t="shared" si="48"/>
        <v>0</v>
      </c>
      <c r="BK25" s="3">
        <f t="shared" si="49"/>
        <v>0</v>
      </c>
      <c r="BL25" s="3">
        <f t="shared" si="50"/>
        <v>0</v>
      </c>
      <c r="BM25" s="3">
        <f t="shared" si="51"/>
        <v>0</v>
      </c>
      <c r="BN25" s="3">
        <f t="shared" si="52"/>
        <v>0</v>
      </c>
      <c r="BO25" s="3">
        <f t="shared" si="53"/>
        <v>0</v>
      </c>
      <c r="BP25" s="3">
        <f t="shared" si="54"/>
        <v>0</v>
      </c>
      <c r="BQ25" s="3">
        <f t="shared" si="55"/>
        <v>0</v>
      </c>
      <c r="BR25" s="3">
        <f t="shared" si="56"/>
        <v>0</v>
      </c>
      <c r="BS25" s="3">
        <f t="shared" si="57"/>
        <v>0</v>
      </c>
      <c r="BT25" s="3">
        <f t="shared" si="58"/>
        <v>0</v>
      </c>
      <c r="BU25" s="3">
        <f t="shared" si="59"/>
        <v>0.31155615867020336</v>
      </c>
      <c r="BV25" s="3">
        <f t="shared" si="60"/>
        <v>9</v>
      </c>
    </row>
    <row r="26" spans="1:74" x14ac:dyDescent="0.25">
      <c r="A26" s="2" t="str">
        <f>'Chart 2b 12-month change'!A11</f>
        <v>May 2025</v>
      </c>
      <c r="B26" s="2">
        <f>'Chart 2b 12-month change'!F11</f>
        <v>0</v>
      </c>
      <c r="C26" s="3">
        <f>'Chart 2b 12-month change'!B11</f>
        <v>0.77882532306118679</v>
      </c>
      <c r="D26" s="3">
        <f>'Chart 2b 12-month change'!C11</f>
        <v>1.178076707276432E-2</v>
      </c>
      <c r="E26" s="3">
        <f>'Chart 2b 12-month change'!D11</f>
        <v>6.3508816148200406E-2</v>
      </c>
      <c r="O26" s="3">
        <f t="shared" si="5"/>
        <v>0.77882532306118679</v>
      </c>
      <c r="P26" s="3">
        <f t="shared" si="6"/>
        <v>0</v>
      </c>
      <c r="Q26" s="2">
        <f t="shared" si="7"/>
        <v>1</v>
      </c>
      <c r="R26" s="3">
        <f t="shared" si="8"/>
        <v>0</v>
      </c>
      <c r="S26" s="3">
        <f t="shared" si="9"/>
        <v>0</v>
      </c>
      <c r="T26" s="2">
        <f t="shared" si="10"/>
        <v>1</v>
      </c>
      <c r="U26" s="3">
        <f t="shared" si="11"/>
        <v>1.178076707276432E-2</v>
      </c>
      <c r="V26" s="3">
        <f t="shared" si="12"/>
        <v>0.77882532306118679</v>
      </c>
      <c r="W26" s="2">
        <f t="shared" si="13"/>
        <v>2</v>
      </c>
      <c r="X26" s="3">
        <f t="shared" si="14"/>
        <v>0</v>
      </c>
      <c r="Y26" s="3">
        <f t="shared" si="15"/>
        <v>0</v>
      </c>
      <c r="Z26" s="2">
        <f t="shared" si="16"/>
        <v>1</v>
      </c>
      <c r="AA26" s="3">
        <f t="shared" si="17"/>
        <v>6.3508816148200406E-2</v>
      </c>
      <c r="AB26" s="3">
        <f t="shared" si="18"/>
        <v>0.79060609013395111</v>
      </c>
      <c r="AC26" s="2">
        <f t="shared" si="19"/>
        <v>3</v>
      </c>
      <c r="AD26" s="3">
        <f t="shared" si="20"/>
        <v>0</v>
      </c>
      <c r="AE26" s="3">
        <f t="shared" si="21"/>
        <v>0</v>
      </c>
      <c r="AF26" s="2">
        <f t="shared" si="22"/>
        <v>1</v>
      </c>
      <c r="AG26" s="2" t="str">
        <f>IF(COUNTIF($H$10:$M$10,A26)&gt;0,RIGHT(A26,4)&amp;"m"&amp;MATCH(LEFT(A26,3),{"Jan","Feb","Mar","Apr","May","Jun","Jul","Aug","Sep","Oct","Nov","Dec"},0),"")</f>
        <v/>
      </c>
      <c r="AK26" s="3">
        <f t="shared" si="23"/>
        <v>0.77882532306118679</v>
      </c>
      <c r="AL26" s="3">
        <f t="shared" si="24"/>
        <v>0</v>
      </c>
      <c r="AM26" s="3">
        <f t="shared" si="25"/>
        <v>0</v>
      </c>
      <c r="AN26" s="3">
        <f t="shared" si="26"/>
        <v>0</v>
      </c>
      <c r="AO26" s="3">
        <f t="shared" si="27"/>
        <v>0</v>
      </c>
      <c r="AP26" s="3">
        <f t="shared" si="28"/>
        <v>0</v>
      </c>
      <c r="AQ26" s="3">
        <f t="shared" si="29"/>
        <v>0</v>
      </c>
      <c r="AR26" s="3">
        <f t="shared" si="30"/>
        <v>1.178076707276432E-2</v>
      </c>
      <c r="AS26" s="3">
        <f t="shared" si="31"/>
        <v>0</v>
      </c>
      <c r="AT26" s="3">
        <f t="shared" si="32"/>
        <v>0</v>
      </c>
      <c r="AU26" s="3">
        <f t="shared" si="33"/>
        <v>0</v>
      </c>
      <c r="AV26" s="3">
        <f t="shared" si="34"/>
        <v>0</v>
      </c>
      <c r="AW26" s="3">
        <f t="shared" si="35"/>
        <v>0</v>
      </c>
      <c r="AX26" s="3">
        <f t="shared" si="36"/>
        <v>0</v>
      </c>
      <c r="AY26" s="3">
        <f t="shared" si="37"/>
        <v>6.3508816148200406E-2</v>
      </c>
      <c r="AZ26" s="3">
        <f t="shared" si="38"/>
        <v>0</v>
      </c>
      <c r="BA26" s="3">
        <f t="shared" si="39"/>
        <v>0</v>
      </c>
      <c r="BB26" s="3">
        <f t="shared" si="40"/>
        <v>0</v>
      </c>
      <c r="BC26" s="3">
        <f t="shared" si="41"/>
        <v>0</v>
      </c>
      <c r="BD26" s="3">
        <f t="shared" si="42"/>
        <v>0</v>
      </c>
      <c r="BE26" s="3">
        <f t="shared" si="43"/>
        <v>0</v>
      </c>
      <c r="BF26" s="3">
        <f t="shared" si="44"/>
        <v>0</v>
      </c>
      <c r="BG26" s="3">
        <f t="shared" si="45"/>
        <v>0</v>
      </c>
      <c r="BH26" s="3">
        <f t="shared" si="46"/>
        <v>0</v>
      </c>
      <c r="BI26" s="3">
        <f t="shared" si="47"/>
        <v>0</v>
      </c>
      <c r="BJ26" s="3">
        <f t="shared" si="48"/>
        <v>0</v>
      </c>
      <c r="BK26" s="3">
        <f t="shared" si="49"/>
        <v>0</v>
      </c>
      <c r="BL26" s="3">
        <f t="shared" si="50"/>
        <v>0</v>
      </c>
      <c r="BM26" s="3">
        <f t="shared" si="51"/>
        <v>0</v>
      </c>
      <c r="BN26" s="3">
        <f t="shared" si="52"/>
        <v>0</v>
      </c>
      <c r="BO26" s="3">
        <f t="shared" si="53"/>
        <v>0</v>
      </c>
      <c r="BP26" s="3">
        <f t="shared" si="54"/>
        <v>0</v>
      </c>
      <c r="BQ26" s="3">
        <f t="shared" si="55"/>
        <v>0</v>
      </c>
      <c r="BR26" s="3">
        <f t="shared" si="56"/>
        <v>0</v>
      </c>
      <c r="BS26" s="3">
        <f t="shared" si="57"/>
        <v>0</v>
      </c>
      <c r="BT26" s="3">
        <f t="shared" si="58"/>
        <v>0</v>
      </c>
      <c r="BU26" s="3">
        <f t="shared" si="59"/>
        <v>0.85411490628215148</v>
      </c>
      <c r="BV26" s="3">
        <f t="shared" si="60"/>
        <v>10</v>
      </c>
    </row>
    <row r="27" spans="1:74" x14ac:dyDescent="0.25">
      <c r="A27" s="2" t="str">
        <f>'Chart 2b 12-month change'!A12</f>
        <v>Jun 2025</v>
      </c>
      <c r="B27" s="2">
        <f>'Chart 2b 12-month change'!F12</f>
        <v>0</v>
      </c>
      <c r="C27" s="3">
        <f>'Chart 2b 12-month change'!B12</f>
        <v>1.296244484238924</v>
      </c>
      <c r="D27" s="3">
        <f>'Chart 2b 12-month change'!C12</f>
        <v>2.3733673524031589E-2</v>
      </c>
      <c r="E27" s="3">
        <f>'Chart 2b 12-month change'!D12</f>
        <v>0.1149179668123347</v>
      </c>
      <c r="O27" s="3">
        <f t="shared" si="5"/>
        <v>1.296244484238924</v>
      </c>
      <c r="P27" s="3">
        <f t="shared" si="6"/>
        <v>0</v>
      </c>
      <c r="Q27" s="2">
        <f t="shared" si="7"/>
        <v>1</v>
      </c>
      <c r="R27" s="3">
        <f t="shared" si="8"/>
        <v>0</v>
      </c>
      <c r="S27" s="3">
        <f t="shared" si="9"/>
        <v>0</v>
      </c>
      <c r="T27" s="2">
        <f t="shared" si="10"/>
        <v>1</v>
      </c>
      <c r="U27" s="3">
        <f t="shared" si="11"/>
        <v>2.3733673524031589E-2</v>
      </c>
      <c r="V27" s="3">
        <f t="shared" si="12"/>
        <v>1.296244484238924</v>
      </c>
      <c r="W27" s="2">
        <f t="shared" si="13"/>
        <v>2</v>
      </c>
      <c r="X27" s="3">
        <f t="shared" si="14"/>
        <v>0</v>
      </c>
      <c r="Y27" s="3">
        <f t="shared" si="15"/>
        <v>0</v>
      </c>
      <c r="Z27" s="2">
        <f t="shared" si="16"/>
        <v>1</v>
      </c>
      <c r="AA27" s="3">
        <f t="shared" si="17"/>
        <v>0.1149179668123347</v>
      </c>
      <c r="AB27" s="3">
        <f t="shared" si="18"/>
        <v>1.3199781577629557</v>
      </c>
      <c r="AC27" s="2">
        <f t="shared" si="19"/>
        <v>3</v>
      </c>
      <c r="AD27" s="3">
        <f t="shared" si="20"/>
        <v>0</v>
      </c>
      <c r="AE27" s="3">
        <f t="shared" si="21"/>
        <v>0</v>
      </c>
      <c r="AF27" s="2">
        <f t="shared" si="22"/>
        <v>1</v>
      </c>
      <c r="AG27" s="2" t="str">
        <f>IF(COUNTIF($H$10:$M$10,A27)&gt;0,RIGHT(A27,4)&amp;"m"&amp;MATCH(LEFT(A27,3),{"Jan","Feb","Mar","Apr","May","Jun","Jul","Aug","Sep","Oct","Nov","Dec"},0),"")</f>
        <v/>
      </c>
      <c r="AK27" s="3">
        <f t="shared" si="23"/>
        <v>1.296244484238924</v>
      </c>
      <c r="AL27" s="3">
        <f t="shared" si="24"/>
        <v>0</v>
      </c>
      <c r="AM27" s="3">
        <f t="shared" si="25"/>
        <v>0</v>
      </c>
      <c r="AN27" s="3">
        <f t="shared" si="26"/>
        <v>0</v>
      </c>
      <c r="AO27" s="3">
        <f t="shared" si="27"/>
        <v>0</v>
      </c>
      <c r="AP27" s="3">
        <f t="shared" si="28"/>
        <v>0</v>
      </c>
      <c r="AQ27" s="3">
        <f t="shared" si="29"/>
        <v>0</v>
      </c>
      <c r="AR27" s="3">
        <f t="shared" si="30"/>
        <v>2.3733673524031589E-2</v>
      </c>
      <c r="AS27" s="3">
        <f t="shared" si="31"/>
        <v>0</v>
      </c>
      <c r="AT27" s="3">
        <f t="shared" si="32"/>
        <v>0</v>
      </c>
      <c r="AU27" s="3">
        <f t="shared" si="33"/>
        <v>0</v>
      </c>
      <c r="AV27" s="3">
        <f t="shared" si="34"/>
        <v>0</v>
      </c>
      <c r="AW27" s="3">
        <f t="shared" si="35"/>
        <v>0</v>
      </c>
      <c r="AX27" s="3">
        <f t="shared" si="36"/>
        <v>0</v>
      </c>
      <c r="AY27" s="3">
        <f t="shared" si="37"/>
        <v>0.1149179668123347</v>
      </c>
      <c r="AZ27" s="3">
        <f t="shared" si="38"/>
        <v>0</v>
      </c>
      <c r="BA27" s="3">
        <f t="shared" si="39"/>
        <v>0</v>
      </c>
      <c r="BB27" s="3">
        <f t="shared" si="40"/>
        <v>0</v>
      </c>
      <c r="BC27" s="3">
        <f t="shared" si="41"/>
        <v>0</v>
      </c>
      <c r="BD27" s="3">
        <f t="shared" si="42"/>
        <v>0</v>
      </c>
      <c r="BE27" s="3">
        <f t="shared" si="43"/>
        <v>0</v>
      </c>
      <c r="BF27" s="3">
        <f t="shared" si="44"/>
        <v>0</v>
      </c>
      <c r="BG27" s="3">
        <f t="shared" si="45"/>
        <v>0</v>
      </c>
      <c r="BH27" s="3">
        <f t="shared" si="46"/>
        <v>0</v>
      </c>
      <c r="BI27" s="3">
        <f t="shared" si="47"/>
        <v>0</v>
      </c>
      <c r="BJ27" s="3">
        <f t="shared" si="48"/>
        <v>0</v>
      </c>
      <c r="BK27" s="3">
        <f t="shared" si="49"/>
        <v>0</v>
      </c>
      <c r="BL27" s="3">
        <f t="shared" si="50"/>
        <v>0</v>
      </c>
      <c r="BM27" s="3">
        <f t="shared" si="51"/>
        <v>0</v>
      </c>
      <c r="BN27" s="3">
        <f t="shared" si="52"/>
        <v>0</v>
      </c>
      <c r="BO27" s="3">
        <f t="shared" si="53"/>
        <v>0</v>
      </c>
      <c r="BP27" s="3">
        <f t="shared" si="54"/>
        <v>0</v>
      </c>
      <c r="BQ27" s="3">
        <f t="shared" si="55"/>
        <v>0</v>
      </c>
      <c r="BR27" s="3">
        <f t="shared" si="56"/>
        <v>0</v>
      </c>
      <c r="BS27" s="3">
        <f t="shared" si="57"/>
        <v>0</v>
      </c>
      <c r="BT27" s="3">
        <f t="shared" si="58"/>
        <v>0</v>
      </c>
      <c r="BU27" s="3">
        <f t="shared" si="59"/>
        <v>1.4348961245752905</v>
      </c>
      <c r="BV27" s="3">
        <f t="shared" si="60"/>
        <v>11</v>
      </c>
    </row>
    <row r="28" spans="1:74" x14ac:dyDescent="0.25">
      <c r="A28" s="2" t="str">
        <f>'Chart 2b 12-month change'!A13</f>
        <v>Jul 2025</v>
      </c>
      <c r="B28" s="2">
        <f>'Chart 2b 12-month change'!F13</f>
        <v>0</v>
      </c>
      <c r="C28" s="3">
        <f>'Chart 2b 12-month change'!B13</f>
        <v>1.6471708397703371</v>
      </c>
      <c r="D28" s="3">
        <f>'Chart 2b 12-month change'!C13</f>
        <v>4.4228190389662657E-2</v>
      </c>
      <c r="E28" s="3">
        <f>'Chart 2b 12-month change'!D13</f>
        <v>0.1707675053436582</v>
      </c>
      <c r="O28" s="3">
        <f t="shared" si="5"/>
        <v>1.6471708397703371</v>
      </c>
      <c r="P28" s="3">
        <f t="shared" si="6"/>
        <v>0</v>
      </c>
      <c r="Q28" s="2">
        <f t="shared" si="7"/>
        <v>1</v>
      </c>
      <c r="R28" s="3">
        <f t="shared" si="8"/>
        <v>0</v>
      </c>
      <c r="S28" s="3">
        <f t="shared" si="9"/>
        <v>0</v>
      </c>
      <c r="T28" s="2">
        <f t="shared" si="10"/>
        <v>1</v>
      </c>
      <c r="U28" s="3">
        <f t="shared" si="11"/>
        <v>4.4228190389662657E-2</v>
      </c>
      <c r="V28" s="3">
        <f t="shared" si="12"/>
        <v>1.6471708397703371</v>
      </c>
      <c r="W28" s="2">
        <f t="shared" si="13"/>
        <v>2</v>
      </c>
      <c r="X28" s="3">
        <f t="shared" si="14"/>
        <v>0</v>
      </c>
      <c r="Y28" s="3">
        <f t="shared" si="15"/>
        <v>0</v>
      </c>
      <c r="Z28" s="2">
        <f t="shared" si="16"/>
        <v>1</v>
      </c>
      <c r="AA28" s="3">
        <f t="shared" si="17"/>
        <v>0.1707675053436582</v>
      </c>
      <c r="AB28" s="3">
        <f t="shared" si="18"/>
        <v>1.6913990301599997</v>
      </c>
      <c r="AC28" s="2">
        <f t="shared" si="19"/>
        <v>3</v>
      </c>
      <c r="AD28" s="3">
        <f t="shared" si="20"/>
        <v>0</v>
      </c>
      <c r="AE28" s="3">
        <f t="shared" si="21"/>
        <v>0</v>
      </c>
      <c r="AF28" s="2">
        <f t="shared" si="22"/>
        <v>1</v>
      </c>
      <c r="AG28" s="2" t="str">
        <f>IF(COUNTIF($H$10:$M$10,A28)&gt;0,RIGHT(A28,4)&amp;"m"&amp;MATCH(LEFT(A28,3),{"Jan","Feb","Mar","Apr","May","Jun","Jul","Aug","Sep","Oct","Nov","Dec"},0),"")</f>
        <v>2025m7</v>
      </c>
      <c r="AK28" s="3">
        <f t="shared" si="23"/>
        <v>1.6471708397703371</v>
      </c>
      <c r="AL28" s="3">
        <f t="shared" si="24"/>
        <v>0</v>
      </c>
      <c r="AM28" s="3">
        <f t="shared" si="25"/>
        <v>0</v>
      </c>
      <c r="AN28" s="3">
        <f t="shared" si="26"/>
        <v>0</v>
      </c>
      <c r="AO28" s="3">
        <f t="shared" si="27"/>
        <v>0</v>
      </c>
      <c r="AP28" s="3">
        <f t="shared" si="28"/>
        <v>0</v>
      </c>
      <c r="AQ28" s="3">
        <f t="shared" si="29"/>
        <v>0</v>
      </c>
      <c r="AR28" s="3">
        <f t="shared" si="30"/>
        <v>4.4228190389662657E-2</v>
      </c>
      <c r="AS28" s="3">
        <f t="shared" si="31"/>
        <v>0</v>
      </c>
      <c r="AT28" s="3">
        <f t="shared" si="32"/>
        <v>0</v>
      </c>
      <c r="AU28" s="3">
        <f t="shared" si="33"/>
        <v>0</v>
      </c>
      <c r="AV28" s="3">
        <f t="shared" si="34"/>
        <v>0</v>
      </c>
      <c r="AW28" s="3">
        <f t="shared" si="35"/>
        <v>0</v>
      </c>
      <c r="AX28" s="3">
        <f t="shared" si="36"/>
        <v>0</v>
      </c>
      <c r="AY28" s="3">
        <f t="shared" si="37"/>
        <v>0.1707675053436582</v>
      </c>
      <c r="AZ28" s="3">
        <f t="shared" si="38"/>
        <v>0</v>
      </c>
      <c r="BA28" s="3">
        <f t="shared" si="39"/>
        <v>0</v>
      </c>
      <c r="BB28" s="3">
        <f t="shared" si="40"/>
        <v>0</v>
      </c>
      <c r="BC28" s="3">
        <f t="shared" si="41"/>
        <v>0</v>
      </c>
      <c r="BD28" s="3">
        <f t="shared" si="42"/>
        <v>0</v>
      </c>
      <c r="BE28" s="3">
        <f t="shared" si="43"/>
        <v>0</v>
      </c>
      <c r="BF28" s="3">
        <f t="shared" si="44"/>
        <v>0</v>
      </c>
      <c r="BG28" s="3">
        <f t="shared" si="45"/>
        <v>0</v>
      </c>
      <c r="BH28" s="3">
        <f t="shared" si="46"/>
        <v>0</v>
      </c>
      <c r="BI28" s="3">
        <f t="shared" si="47"/>
        <v>0</v>
      </c>
      <c r="BJ28" s="3">
        <f t="shared" si="48"/>
        <v>0</v>
      </c>
      <c r="BK28" s="3">
        <f t="shared" si="49"/>
        <v>0</v>
      </c>
      <c r="BL28" s="3">
        <f t="shared" si="50"/>
        <v>0</v>
      </c>
      <c r="BM28" s="3">
        <f t="shared" si="51"/>
        <v>0</v>
      </c>
      <c r="BN28" s="3">
        <f t="shared" si="52"/>
        <v>0</v>
      </c>
      <c r="BO28" s="3">
        <f t="shared" si="53"/>
        <v>0</v>
      </c>
      <c r="BP28" s="3">
        <f t="shared" si="54"/>
        <v>0</v>
      </c>
      <c r="BQ28" s="3">
        <f t="shared" si="55"/>
        <v>0</v>
      </c>
      <c r="BR28" s="3">
        <f t="shared" si="56"/>
        <v>0</v>
      </c>
      <c r="BS28" s="3">
        <f t="shared" si="57"/>
        <v>0</v>
      </c>
      <c r="BT28" s="3">
        <f t="shared" si="58"/>
        <v>0</v>
      </c>
      <c r="BU28" s="3">
        <f t="shared" si="59"/>
        <v>1.8621665355036578</v>
      </c>
      <c r="BV28" s="3">
        <f t="shared" si="60"/>
        <v>12</v>
      </c>
    </row>
    <row r="29" spans="1:74" x14ac:dyDescent="0.25">
      <c r="A29" s="2" t="str">
        <f>'Chart 2b 12-month change'!A14</f>
        <v>Aug 2025</v>
      </c>
      <c r="B29" s="2">
        <f>'Chart 2b 12-month change'!F14</f>
        <v>0</v>
      </c>
      <c r="C29" s="3">
        <f>'Chart 2b 12-month change'!B14</f>
        <v>1.91083907291114</v>
      </c>
      <c r="D29" s="3">
        <f>'Chart 2b 12-month change'!C14</f>
        <v>6.6240021467959875E-2</v>
      </c>
      <c r="E29" s="3">
        <f>'Chart 2b 12-month change'!D14</f>
        <v>0.22878118097812161</v>
      </c>
      <c r="O29" s="3">
        <f t="shared" si="5"/>
        <v>1.91083907291114</v>
      </c>
      <c r="P29" s="3">
        <f t="shared" si="6"/>
        <v>0</v>
      </c>
      <c r="Q29" s="2">
        <f t="shared" si="7"/>
        <v>1</v>
      </c>
      <c r="R29" s="3">
        <f t="shared" si="8"/>
        <v>0</v>
      </c>
      <c r="S29" s="3">
        <f t="shared" si="9"/>
        <v>0</v>
      </c>
      <c r="T29" s="2">
        <f t="shared" si="10"/>
        <v>1</v>
      </c>
      <c r="U29" s="3">
        <f t="shared" si="11"/>
        <v>6.6240021467959875E-2</v>
      </c>
      <c r="V29" s="3">
        <f t="shared" si="12"/>
        <v>1.91083907291114</v>
      </c>
      <c r="W29" s="2">
        <f t="shared" si="13"/>
        <v>2</v>
      </c>
      <c r="X29" s="3">
        <f t="shared" si="14"/>
        <v>0</v>
      </c>
      <c r="Y29" s="3">
        <f t="shared" si="15"/>
        <v>0</v>
      </c>
      <c r="Z29" s="2">
        <f t="shared" si="16"/>
        <v>1</v>
      </c>
      <c r="AA29" s="3">
        <f t="shared" si="17"/>
        <v>0.22878118097812161</v>
      </c>
      <c r="AB29" s="3">
        <f t="shared" si="18"/>
        <v>1.9770790943790999</v>
      </c>
      <c r="AC29" s="2">
        <f t="shared" si="19"/>
        <v>3</v>
      </c>
      <c r="AD29" s="3">
        <f t="shared" si="20"/>
        <v>0</v>
      </c>
      <c r="AE29" s="3">
        <f t="shared" si="21"/>
        <v>0</v>
      </c>
      <c r="AF29" s="2">
        <f t="shared" si="22"/>
        <v>1</v>
      </c>
      <c r="AG29" s="2" t="str">
        <f>IF(COUNTIF($H$10:$M$10,A29)&gt;0,RIGHT(A29,4)&amp;"m"&amp;MATCH(LEFT(A29,3),{"Jan","Feb","Mar","Apr","May","Jun","Jul","Aug","Sep","Oct","Nov","Dec"},0),"")</f>
        <v/>
      </c>
      <c r="AK29" s="3">
        <f t="shared" si="23"/>
        <v>1.91083907291114</v>
      </c>
      <c r="AL29" s="3">
        <f t="shared" si="24"/>
        <v>0</v>
      </c>
      <c r="AM29" s="3">
        <f t="shared" si="25"/>
        <v>0</v>
      </c>
      <c r="AN29" s="3">
        <f t="shared" si="26"/>
        <v>0</v>
      </c>
      <c r="AO29" s="3">
        <f t="shared" si="27"/>
        <v>0</v>
      </c>
      <c r="AP29" s="3">
        <f t="shared" si="28"/>
        <v>0</v>
      </c>
      <c r="AQ29" s="3">
        <f t="shared" si="29"/>
        <v>0</v>
      </c>
      <c r="AR29" s="3">
        <f t="shared" si="30"/>
        <v>6.6240021467959875E-2</v>
      </c>
      <c r="AS29" s="3">
        <f t="shared" si="31"/>
        <v>0</v>
      </c>
      <c r="AT29" s="3">
        <f t="shared" si="32"/>
        <v>0</v>
      </c>
      <c r="AU29" s="3">
        <f t="shared" si="33"/>
        <v>0</v>
      </c>
      <c r="AV29" s="3">
        <f t="shared" si="34"/>
        <v>0</v>
      </c>
      <c r="AW29" s="3">
        <f t="shared" si="35"/>
        <v>0</v>
      </c>
      <c r="AX29" s="3">
        <f t="shared" si="36"/>
        <v>0</v>
      </c>
      <c r="AY29" s="3">
        <f t="shared" si="37"/>
        <v>0.22878118097812161</v>
      </c>
      <c r="AZ29" s="3">
        <f t="shared" si="38"/>
        <v>0</v>
      </c>
      <c r="BA29" s="3">
        <f t="shared" si="39"/>
        <v>0</v>
      </c>
      <c r="BB29" s="3">
        <f t="shared" si="40"/>
        <v>0</v>
      </c>
      <c r="BC29" s="3">
        <f t="shared" si="41"/>
        <v>0</v>
      </c>
      <c r="BD29" s="3">
        <f t="shared" si="42"/>
        <v>0</v>
      </c>
      <c r="BE29" s="3">
        <f t="shared" si="43"/>
        <v>0</v>
      </c>
      <c r="BF29" s="3">
        <f t="shared" si="44"/>
        <v>0</v>
      </c>
      <c r="BG29" s="3">
        <f t="shared" si="45"/>
        <v>0</v>
      </c>
      <c r="BH29" s="3">
        <f t="shared" si="46"/>
        <v>0</v>
      </c>
      <c r="BI29" s="3">
        <f t="shared" si="47"/>
        <v>0</v>
      </c>
      <c r="BJ29" s="3">
        <f t="shared" si="48"/>
        <v>0</v>
      </c>
      <c r="BK29" s="3">
        <f t="shared" si="49"/>
        <v>0</v>
      </c>
      <c r="BL29" s="3">
        <f t="shared" si="50"/>
        <v>0</v>
      </c>
      <c r="BM29" s="3">
        <f t="shared" si="51"/>
        <v>0</v>
      </c>
      <c r="BN29" s="3">
        <f t="shared" si="52"/>
        <v>0</v>
      </c>
      <c r="BO29" s="3">
        <f t="shared" si="53"/>
        <v>0</v>
      </c>
      <c r="BP29" s="3">
        <f t="shared" si="54"/>
        <v>0</v>
      </c>
      <c r="BQ29" s="3">
        <f t="shared" si="55"/>
        <v>0</v>
      </c>
      <c r="BR29" s="3">
        <f t="shared" si="56"/>
        <v>0</v>
      </c>
      <c r="BS29" s="3">
        <f t="shared" si="57"/>
        <v>0</v>
      </c>
      <c r="BT29" s="3">
        <f t="shared" si="58"/>
        <v>0</v>
      </c>
      <c r="BU29" s="3">
        <f t="shared" si="59"/>
        <v>2.2058602753572214</v>
      </c>
      <c r="BV29" s="3">
        <f t="shared" si="60"/>
        <v>13</v>
      </c>
    </row>
    <row r="30" spans="1:74" x14ac:dyDescent="0.25">
      <c r="A30" s="2" t="str">
        <f>'Chart 2b 12-month change'!A15</f>
        <v>Sep 2025</v>
      </c>
      <c r="B30" s="2">
        <f>'Chart 2b 12-month change'!F15</f>
        <v>0</v>
      </c>
      <c r="C30" s="3">
        <f>'Chart 2b 12-month change'!B15</f>
        <v>2.1526992028846461</v>
      </c>
      <c r="D30" s="3">
        <f>'Chart 2b 12-month change'!C15</f>
        <v>8.8705799524111256E-2</v>
      </c>
      <c r="E30" s="3">
        <f>'Chart 2b 12-month change'!D15</f>
        <v>0.29700693270399098</v>
      </c>
      <c r="O30" s="3">
        <f t="shared" si="5"/>
        <v>2.1526992028846461</v>
      </c>
      <c r="P30" s="3">
        <f t="shared" si="6"/>
        <v>0</v>
      </c>
      <c r="Q30" s="2">
        <f t="shared" si="7"/>
        <v>1</v>
      </c>
      <c r="R30" s="3">
        <f t="shared" si="8"/>
        <v>0</v>
      </c>
      <c r="S30" s="3">
        <f t="shared" si="9"/>
        <v>0</v>
      </c>
      <c r="T30" s="2">
        <f t="shared" si="10"/>
        <v>1</v>
      </c>
      <c r="U30" s="3">
        <f t="shared" si="11"/>
        <v>8.8705799524111256E-2</v>
      </c>
      <c r="V30" s="3">
        <f t="shared" si="12"/>
        <v>2.1526992028846461</v>
      </c>
      <c r="W30" s="2">
        <f t="shared" si="13"/>
        <v>2</v>
      </c>
      <c r="X30" s="3">
        <f t="shared" si="14"/>
        <v>0</v>
      </c>
      <c r="Y30" s="3">
        <f t="shared" si="15"/>
        <v>0</v>
      </c>
      <c r="Z30" s="2">
        <f t="shared" si="16"/>
        <v>1</v>
      </c>
      <c r="AA30" s="3">
        <f t="shared" si="17"/>
        <v>0.29700693270399098</v>
      </c>
      <c r="AB30" s="3">
        <f t="shared" si="18"/>
        <v>2.2414050024087575</v>
      </c>
      <c r="AC30" s="2">
        <f t="shared" si="19"/>
        <v>3</v>
      </c>
      <c r="AD30" s="3">
        <f t="shared" si="20"/>
        <v>0</v>
      </c>
      <c r="AE30" s="3">
        <f t="shared" si="21"/>
        <v>0</v>
      </c>
      <c r="AF30" s="2">
        <f t="shared" si="22"/>
        <v>1</v>
      </c>
      <c r="AG30" s="2" t="str">
        <f>IF(COUNTIF($H$10:$M$10,A30)&gt;0,RIGHT(A30,4)&amp;"m"&amp;MATCH(LEFT(A30,3),{"Jan","Feb","Mar","Apr","May","Jun","Jul","Aug","Sep","Oct","Nov","Dec"},0),"")</f>
        <v/>
      </c>
      <c r="AK30" s="3">
        <f t="shared" si="23"/>
        <v>2.1526992028846461</v>
      </c>
      <c r="AL30" s="3">
        <f t="shared" si="24"/>
        <v>0</v>
      </c>
      <c r="AM30" s="3">
        <f t="shared" si="25"/>
        <v>0</v>
      </c>
      <c r="AN30" s="3">
        <f t="shared" si="26"/>
        <v>0</v>
      </c>
      <c r="AO30" s="3">
        <f t="shared" si="27"/>
        <v>0</v>
      </c>
      <c r="AP30" s="3">
        <f t="shared" si="28"/>
        <v>0</v>
      </c>
      <c r="AQ30" s="3">
        <f t="shared" si="29"/>
        <v>0</v>
      </c>
      <c r="AR30" s="3">
        <f t="shared" si="30"/>
        <v>8.8705799524111256E-2</v>
      </c>
      <c r="AS30" s="3">
        <f t="shared" si="31"/>
        <v>0</v>
      </c>
      <c r="AT30" s="3">
        <f t="shared" si="32"/>
        <v>0</v>
      </c>
      <c r="AU30" s="3">
        <f t="shared" si="33"/>
        <v>0</v>
      </c>
      <c r="AV30" s="3">
        <f t="shared" si="34"/>
        <v>0</v>
      </c>
      <c r="AW30" s="3">
        <f t="shared" si="35"/>
        <v>0</v>
      </c>
      <c r="AX30" s="3">
        <f t="shared" si="36"/>
        <v>0</v>
      </c>
      <c r="AY30" s="3">
        <f t="shared" si="37"/>
        <v>0.29700693270399098</v>
      </c>
      <c r="AZ30" s="3">
        <f t="shared" si="38"/>
        <v>0</v>
      </c>
      <c r="BA30" s="3">
        <f t="shared" si="39"/>
        <v>0</v>
      </c>
      <c r="BB30" s="3">
        <f t="shared" si="40"/>
        <v>0</v>
      </c>
      <c r="BC30" s="3">
        <f t="shared" si="41"/>
        <v>0</v>
      </c>
      <c r="BD30" s="3">
        <f t="shared" si="42"/>
        <v>0</v>
      </c>
      <c r="BE30" s="3">
        <f t="shared" si="43"/>
        <v>0</v>
      </c>
      <c r="BF30" s="3">
        <f t="shared" si="44"/>
        <v>0</v>
      </c>
      <c r="BG30" s="3">
        <f t="shared" si="45"/>
        <v>0</v>
      </c>
      <c r="BH30" s="3">
        <f t="shared" si="46"/>
        <v>0</v>
      </c>
      <c r="BI30" s="3">
        <f t="shared" si="47"/>
        <v>0</v>
      </c>
      <c r="BJ30" s="3">
        <f t="shared" si="48"/>
        <v>0</v>
      </c>
      <c r="BK30" s="3">
        <f t="shared" si="49"/>
        <v>0</v>
      </c>
      <c r="BL30" s="3">
        <f t="shared" si="50"/>
        <v>0</v>
      </c>
      <c r="BM30" s="3">
        <f t="shared" si="51"/>
        <v>0</v>
      </c>
      <c r="BN30" s="3">
        <f t="shared" si="52"/>
        <v>0</v>
      </c>
      <c r="BO30" s="3">
        <f t="shared" si="53"/>
        <v>0</v>
      </c>
      <c r="BP30" s="3">
        <f t="shared" si="54"/>
        <v>0</v>
      </c>
      <c r="BQ30" s="3">
        <f t="shared" si="55"/>
        <v>0</v>
      </c>
      <c r="BR30" s="3">
        <f t="shared" si="56"/>
        <v>0</v>
      </c>
      <c r="BS30" s="3">
        <f t="shared" si="57"/>
        <v>0</v>
      </c>
      <c r="BT30" s="3">
        <f t="shared" si="58"/>
        <v>0</v>
      </c>
      <c r="BU30" s="3">
        <f t="shared" si="59"/>
        <v>2.5384119351127485</v>
      </c>
      <c r="BV30" s="3">
        <f t="shared" si="60"/>
        <v>14</v>
      </c>
    </row>
    <row r="31" spans="1:74" x14ac:dyDescent="0.25">
      <c r="A31" s="2" t="str">
        <f>'Chart 2b 12-month change'!A16</f>
        <v>Oct 2025</v>
      </c>
      <c r="B31" s="2">
        <f>'Chart 2b 12-month change'!F16</f>
        <v>0</v>
      </c>
      <c r="C31" s="3">
        <f>'Chart 2b 12-month change'!B16</f>
        <v>2.230691297515528</v>
      </c>
      <c r="D31" s="3">
        <f>'Chart 2b 12-month change'!C16</f>
        <v>0.10890980181790939</v>
      </c>
      <c r="E31" s="3">
        <f>'Chart 2b 12-month change'!D16</f>
        <v>0.37213755984910007</v>
      </c>
      <c r="O31" s="3">
        <f t="shared" si="5"/>
        <v>2.230691297515528</v>
      </c>
      <c r="P31" s="3">
        <f t="shared" si="6"/>
        <v>0</v>
      </c>
      <c r="Q31" s="2">
        <f t="shared" si="7"/>
        <v>1</v>
      </c>
      <c r="R31" s="3">
        <f t="shared" si="8"/>
        <v>0</v>
      </c>
      <c r="S31" s="3">
        <f t="shared" si="9"/>
        <v>0</v>
      </c>
      <c r="T31" s="2">
        <f t="shared" si="10"/>
        <v>1</v>
      </c>
      <c r="U31" s="3">
        <f t="shared" si="11"/>
        <v>0.10890980181790939</v>
      </c>
      <c r="V31" s="3">
        <f t="shared" si="12"/>
        <v>2.230691297515528</v>
      </c>
      <c r="W31" s="2">
        <f t="shared" si="13"/>
        <v>2</v>
      </c>
      <c r="X31" s="3">
        <f t="shared" si="14"/>
        <v>0</v>
      </c>
      <c r="Y31" s="3">
        <f t="shared" si="15"/>
        <v>0</v>
      </c>
      <c r="Z31" s="2">
        <f t="shared" si="16"/>
        <v>1</v>
      </c>
      <c r="AA31" s="3">
        <f t="shared" si="17"/>
        <v>0.37213755984910007</v>
      </c>
      <c r="AB31" s="3">
        <f t="shared" si="18"/>
        <v>2.3396010993334375</v>
      </c>
      <c r="AC31" s="2">
        <f t="shared" si="19"/>
        <v>3</v>
      </c>
      <c r="AD31" s="3">
        <f t="shared" si="20"/>
        <v>0</v>
      </c>
      <c r="AE31" s="3">
        <f t="shared" si="21"/>
        <v>0</v>
      </c>
      <c r="AF31" s="2">
        <f t="shared" si="22"/>
        <v>1</v>
      </c>
      <c r="AG31" s="2" t="str">
        <f>IF(COUNTIF($H$10:$M$10,A31)&gt;0,RIGHT(A31,4)&amp;"m"&amp;MATCH(LEFT(A31,3),{"Jan","Feb","Mar","Apr","May","Jun","Jul","Aug","Sep","Oct","Nov","Dec"},0),"")</f>
        <v/>
      </c>
      <c r="AK31" s="3">
        <f t="shared" si="23"/>
        <v>2.230691297515528</v>
      </c>
      <c r="AL31" s="3">
        <f t="shared" si="24"/>
        <v>0</v>
      </c>
      <c r="AM31" s="3">
        <f t="shared" si="25"/>
        <v>0</v>
      </c>
      <c r="AN31" s="3">
        <f t="shared" si="26"/>
        <v>0</v>
      </c>
      <c r="AO31" s="3">
        <f t="shared" si="27"/>
        <v>0</v>
      </c>
      <c r="AP31" s="3">
        <f t="shared" si="28"/>
        <v>0</v>
      </c>
      <c r="AQ31" s="3">
        <f t="shared" si="29"/>
        <v>0</v>
      </c>
      <c r="AR31" s="3">
        <f t="shared" si="30"/>
        <v>0.10890980181790939</v>
      </c>
      <c r="AS31" s="3">
        <f t="shared" si="31"/>
        <v>0</v>
      </c>
      <c r="AT31" s="3">
        <f t="shared" si="32"/>
        <v>0</v>
      </c>
      <c r="AU31" s="3">
        <f t="shared" si="33"/>
        <v>0</v>
      </c>
      <c r="AV31" s="3">
        <f t="shared" si="34"/>
        <v>0</v>
      </c>
      <c r="AW31" s="3">
        <f t="shared" si="35"/>
        <v>0</v>
      </c>
      <c r="AX31" s="3">
        <f t="shared" si="36"/>
        <v>0</v>
      </c>
      <c r="AY31" s="3">
        <f t="shared" si="37"/>
        <v>0.37213755984910007</v>
      </c>
      <c r="AZ31" s="3">
        <f t="shared" si="38"/>
        <v>0</v>
      </c>
      <c r="BA31" s="3">
        <f t="shared" si="39"/>
        <v>0</v>
      </c>
      <c r="BB31" s="3">
        <f t="shared" si="40"/>
        <v>0</v>
      </c>
      <c r="BC31" s="3">
        <f t="shared" si="41"/>
        <v>0</v>
      </c>
      <c r="BD31" s="3">
        <f t="shared" si="42"/>
        <v>0</v>
      </c>
      <c r="BE31" s="3">
        <f t="shared" si="43"/>
        <v>0</v>
      </c>
      <c r="BF31" s="3">
        <f t="shared" si="44"/>
        <v>0</v>
      </c>
      <c r="BG31" s="3">
        <f t="shared" si="45"/>
        <v>0</v>
      </c>
      <c r="BH31" s="3">
        <f t="shared" si="46"/>
        <v>0</v>
      </c>
      <c r="BI31" s="3">
        <f t="shared" si="47"/>
        <v>0</v>
      </c>
      <c r="BJ31" s="3">
        <f t="shared" si="48"/>
        <v>0</v>
      </c>
      <c r="BK31" s="3">
        <f t="shared" si="49"/>
        <v>0</v>
      </c>
      <c r="BL31" s="3">
        <f t="shared" si="50"/>
        <v>0</v>
      </c>
      <c r="BM31" s="3">
        <f t="shared" si="51"/>
        <v>0</v>
      </c>
      <c r="BN31" s="3">
        <f t="shared" si="52"/>
        <v>0</v>
      </c>
      <c r="BO31" s="3">
        <f t="shared" si="53"/>
        <v>0</v>
      </c>
      <c r="BP31" s="3">
        <f t="shared" si="54"/>
        <v>0</v>
      </c>
      <c r="BQ31" s="3">
        <f t="shared" si="55"/>
        <v>0</v>
      </c>
      <c r="BR31" s="3">
        <f t="shared" si="56"/>
        <v>0</v>
      </c>
      <c r="BS31" s="3">
        <f t="shared" si="57"/>
        <v>0</v>
      </c>
      <c r="BT31" s="3">
        <f t="shared" si="58"/>
        <v>0</v>
      </c>
      <c r="BU31" s="3">
        <f t="shared" si="59"/>
        <v>2.7117386591825374</v>
      </c>
      <c r="BV31" s="3">
        <f t="shared" si="60"/>
        <v>15</v>
      </c>
    </row>
    <row r="32" spans="1:74" x14ac:dyDescent="0.25">
      <c r="A32" s="2" t="str">
        <f>'Chart 2b 12-month change'!A17</f>
        <v>Nov 2025</v>
      </c>
      <c r="B32" s="2">
        <f>'Chart 2b 12-month change'!F17</f>
        <v>0</v>
      </c>
      <c r="C32" s="3">
        <f>'Chart 2b 12-month change'!B17</f>
        <v>2.238991898753754</v>
      </c>
      <c r="D32" s="3">
        <f>'Chart 2b 12-month change'!C17</f>
        <v>0.13054020153997761</v>
      </c>
      <c r="E32" s="3">
        <f>'Chart 2b 12-month change'!D17</f>
        <v>0.44842281410217688</v>
      </c>
      <c r="O32" s="3">
        <f t="shared" si="5"/>
        <v>2.238991898753754</v>
      </c>
      <c r="P32" s="3">
        <f t="shared" si="6"/>
        <v>0</v>
      </c>
      <c r="Q32" s="2">
        <f t="shared" si="7"/>
        <v>1</v>
      </c>
      <c r="R32" s="3">
        <f t="shared" si="8"/>
        <v>0</v>
      </c>
      <c r="S32" s="3">
        <f t="shared" si="9"/>
        <v>0</v>
      </c>
      <c r="T32" s="2">
        <f t="shared" si="10"/>
        <v>1</v>
      </c>
      <c r="U32" s="3">
        <f t="shared" si="11"/>
        <v>0.13054020153997761</v>
      </c>
      <c r="V32" s="3">
        <f t="shared" si="12"/>
        <v>2.238991898753754</v>
      </c>
      <c r="W32" s="2">
        <f t="shared" si="13"/>
        <v>2</v>
      </c>
      <c r="X32" s="3">
        <f t="shared" si="14"/>
        <v>0</v>
      </c>
      <c r="Y32" s="3">
        <f t="shared" si="15"/>
        <v>0</v>
      </c>
      <c r="Z32" s="2">
        <f t="shared" si="16"/>
        <v>1</v>
      </c>
      <c r="AA32" s="3">
        <f t="shared" si="17"/>
        <v>0.44842281410217688</v>
      </c>
      <c r="AB32" s="3">
        <f t="shared" si="18"/>
        <v>2.3695321002937315</v>
      </c>
      <c r="AC32" s="2">
        <f t="shared" si="19"/>
        <v>3</v>
      </c>
      <c r="AD32" s="3">
        <f t="shared" si="20"/>
        <v>0</v>
      </c>
      <c r="AE32" s="3">
        <f t="shared" si="21"/>
        <v>0</v>
      </c>
      <c r="AF32" s="2">
        <f t="shared" si="22"/>
        <v>1</v>
      </c>
      <c r="AG32" s="2" t="str">
        <f>IF(COUNTIF($H$10:$M$10,A32)&gt;0,RIGHT(A32,4)&amp;"m"&amp;MATCH(LEFT(A32,3),{"Jan","Feb","Mar","Apr","May","Jun","Jul","Aug","Sep","Oct","Nov","Dec"},0),"")</f>
        <v/>
      </c>
      <c r="AK32" s="3">
        <f t="shared" si="23"/>
        <v>2.238991898753754</v>
      </c>
      <c r="AL32" s="3">
        <f t="shared" si="24"/>
        <v>0</v>
      </c>
      <c r="AM32" s="3">
        <f t="shared" si="25"/>
        <v>0</v>
      </c>
      <c r="AN32" s="3">
        <f t="shared" si="26"/>
        <v>0</v>
      </c>
      <c r="AO32" s="3">
        <f t="shared" si="27"/>
        <v>0</v>
      </c>
      <c r="AP32" s="3">
        <f t="shared" si="28"/>
        <v>0</v>
      </c>
      <c r="AQ32" s="3">
        <f t="shared" si="29"/>
        <v>0</v>
      </c>
      <c r="AR32" s="3">
        <f t="shared" si="30"/>
        <v>0.13054020153997761</v>
      </c>
      <c r="AS32" s="3">
        <f t="shared" si="31"/>
        <v>0</v>
      </c>
      <c r="AT32" s="3">
        <f t="shared" si="32"/>
        <v>0</v>
      </c>
      <c r="AU32" s="3">
        <f t="shared" si="33"/>
        <v>0</v>
      </c>
      <c r="AV32" s="3">
        <f t="shared" si="34"/>
        <v>0</v>
      </c>
      <c r="AW32" s="3">
        <f t="shared" si="35"/>
        <v>0</v>
      </c>
      <c r="AX32" s="3">
        <f t="shared" si="36"/>
        <v>0</v>
      </c>
      <c r="AY32" s="3">
        <f t="shared" si="37"/>
        <v>0.44842281410217688</v>
      </c>
      <c r="AZ32" s="3">
        <f t="shared" si="38"/>
        <v>0</v>
      </c>
      <c r="BA32" s="3">
        <f t="shared" si="39"/>
        <v>0</v>
      </c>
      <c r="BB32" s="3">
        <f t="shared" si="40"/>
        <v>0</v>
      </c>
      <c r="BC32" s="3">
        <f t="shared" si="41"/>
        <v>0</v>
      </c>
      <c r="BD32" s="3">
        <f t="shared" si="42"/>
        <v>0</v>
      </c>
      <c r="BE32" s="3">
        <f t="shared" si="43"/>
        <v>0</v>
      </c>
      <c r="BF32" s="3">
        <f t="shared" si="44"/>
        <v>0</v>
      </c>
      <c r="BG32" s="3">
        <f t="shared" si="45"/>
        <v>0</v>
      </c>
      <c r="BH32" s="3">
        <f t="shared" si="46"/>
        <v>0</v>
      </c>
      <c r="BI32" s="3">
        <f t="shared" si="47"/>
        <v>0</v>
      </c>
      <c r="BJ32" s="3">
        <f t="shared" si="48"/>
        <v>0</v>
      </c>
      <c r="BK32" s="3">
        <f t="shared" si="49"/>
        <v>0</v>
      </c>
      <c r="BL32" s="3">
        <f t="shared" si="50"/>
        <v>0</v>
      </c>
      <c r="BM32" s="3">
        <f t="shared" si="51"/>
        <v>0</v>
      </c>
      <c r="BN32" s="3">
        <f t="shared" si="52"/>
        <v>0</v>
      </c>
      <c r="BO32" s="3">
        <f t="shared" si="53"/>
        <v>0</v>
      </c>
      <c r="BP32" s="3">
        <f t="shared" si="54"/>
        <v>0</v>
      </c>
      <c r="BQ32" s="3">
        <f t="shared" si="55"/>
        <v>0</v>
      </c>
      <c r="BR32" s="3">
        <f t="shared" si="56"/>
        <v>0</v>
      </c>
      <c r="BS32" s="3">
        <f t="shared" si="57"/>
        <v>0</v>
      </c>
      <c r="BT32" s="3">
        <f t="shared" si="58"/>
        <v>0</v>
      </c>
      <c r="BU32" s="3">
        <f t="shared" si="59"/>
        <v>2.8179549143959086</v>
      </c>
      <c r="BV32" s="3">
        <f t="shared" si="60"/>
        <v>16</v>
      </c>
    </row>
    <row r="33" spans="1:74" x14ac:dyDescent="0.25">
      <c r="A33" s="2" t="str">
        <f>'Chart 2b 12-month change'!A18</f>
        <v>Dec 2025</v>
      </c>
      <c r="B33" s="2">
        <f>'Chart 2b 12-month change'!F18</f>
        <v>0</v>
      </c>
      <c r="C33" s="3">
        <f>'Chart 2b 12-month change'!B18</f>
        <v>2.168145242001982</v>
      </c>
      <c r="D33" s="3">
        <f>'Chart 2b 12-month change'!C18</f>
        <v>0.1529361698321863</v>
      </c>
      <c r="E33" s="3">
        <f>'Chart 2b 12-month change'!D18</f>
        <v>0.51619968673206229</v>
      </c>
      <c r="O33" s="3">
        <f t="shared" si="5"/>
        <v>2.168145242001982</v>
      </c>
      <c r="P33" s="3">
        <f t="shared" si="6"/>
        <v>0</v>
      </c>
      <c r="Q33" s="2">
        <f t="shared" si="7"/>
        <v>1</v>
      </c>
      <c r="R33" s="3">
        <f t="shared" si="8"/>
        <v>0</v>
      </c>
      <c r="S33" s="3">
        <f t="shared" si="9"/>
        <v>0</v>
      </c>
      <c r="T33" s="2">
        <f t="shared" si="10"/>
        <v>1</v>
      </c>
      <c r="U33" s="3">
        <f t="shared" si="11"/>
        <v>0.1529361698321863</v>
      </c>
      <c r="V33" s="3">
        <f t="shared" si="12"/>
        <v>2.168145242001982</v>
      </c>
      <c r="W33" s="2">
        <f t="shared" si="13"/>
        <v>2</v>
      </c>
      <c r="X33" s="3">
        <f t="shared" si="14"/>
        <v>0</v>
      </c>
      <c r="Y33" s="3">
        <f t="shared" si="15"/>
        <v>0</v>
      </c>
      <c r="Z33" s="2">
        <f t="shared" si="16"/>
        <v>1</v>
      </c>
      <c r="AA33" s="3">
        <f t="shared" si="17"/>
        <v>0.51619968673206229</v>
      </c>
      <c r="AB33" s="3">
        <f t="shared" si="18"/>
        <v>2.3210814118341685</v>
      </c>
      <c r="AC33" s="2">
        <f t="shared" si="19"/>
        <v>3</v>
      </c>
      <c r="AD33" s="3">
        <f t="shared" si="20"/>
        <v>0</v>
      </c>
      <c r="AE33" s="3">
        <f t="shared" si="21"/>
        <v>0</v>
      </c>
      <c r="AF33" s="2">
        <f t="shared" si="22"/>
        <v>1</v>
      </c>
      <c r="AG33" s="2" t="str">
        <f>IF(COUNTIF($H$10:$M$10,A33)&gt;0,RIGHT(A33,4)&amp;"m"&amp;MATCH(LEFT(A33,3),{"Jan","Feb","Mar","Apr","May","Jun","Jul","Aug","Sep","Oct","Nov","Dec"},0),"")</f>
        <v/>
      </c>
      <c r="AK33" s="3">
        <f t="shared" si="23"/>
        <v>2.168145242001982</v>
      </c>
      <c r="AL33" s="3">
        <f t="shared" si="24"/>
        <v>0</v>
      </c>
      <c r="AM33" s="3">
        <f t="shared" si="25"/>
        <v>0</v>
      </c>
      <c r="AN33" s="3">
        <f t="shared" si="26"/>
        <v>0</v>
      </c>
      <c r="AO33" s="3">
        <f t="shared" si="27"/>
        <v>0</v>
      </c>
      <c r="AP33" s="3">
        <f t="shared" si="28"/>
        <v>0</v>
      </c>
      <c r="AQ33" s="3">
        <f t="shared" si="29"/>
        <v>0</v>
      </c>
      <c r="AR33" s="3">
        <f t="shared" si="30"/>
        <v>0.1529361698321863</v>
      </c>
      <c r="AS33" s="3">
        <f t="shared" si="31"/>
        <v>0</v>
      </c>
      <c r="AT33" s="3">
        <f t="shared" si="32"/>
        <v>0</v>
      </c>
      <c r="AU33" s="3">
        <f t="shared" si="33"/>
        <v>0</v>
      </c>
      <c r="AV33" s="3">
        <f t="shared" si="34"/>
        <v>0</v>
      </c>
      <c r="AW33" s="3">
        <f t="shared" si="35"/>
        <v>0</v>
      </c>
      <c r="AX33" s="3">
        <f t="shared" si="36"/>
        <v>0</v>
      </c>
      <c r="AY33" s="3">
        <f t="shared" si="37"/>
        <v>0.51619968673206229</v>
      </c>
      <c r="AZ33" s="3">
        <f t="shared" si="38"/>
        <v>0</v>
      </c>
      <c r="BA33" s="3">
        <f t="shared" si="39"/>
        <v>0</v>
      </c>
      <c r="BB33" s="3">
        <f t="shared" si="40"/>
        <v>0</v>
      </c>
      <c r="BC33" s="3">
        <f t="shared" si="41"/>
        <v>0</v>
      </c>
      <c r="BD33" s="3">
        <f t="shared" si="42"/>
        <v>0</v>
      </c>
      <c r="BE33" s="3">
        <f t="shared" si="43"/>
        <v>0</v>
      </c>
      <c r="BF33" s="3">
        <f t="shared" si="44"/>
        <v>0</v>
      </c>
      <c r="BG33" s="3">
        <f t="shared" si="45"/>
        <v>0</v>
      </c>
      <c r="BH33" s="3">
        <f t="shared" si="46"/>
        <v>0</v>
      </c>
      <c r="BI33" s="3">
        <f t="shared" si="47"/>
        <v>0</v>
      </c>
      <c r="BJ33" s="3">
        <f t="shared" si="48"/>
        <v>0</v>
      </c>
      <c r="BK33" s="3">
        <f t="shared" si="49"/>
        <v>0</v>
      </c>
      <c r="BL33" s="3">
        <f t="shared" si="50"/>
        <v>0</v>
      </c>
      <c r="BM33" s="3">
        <f t="shared" si="51"/>
        <v>0</v>
      </c>
      <c r="BN33" s="3">
        <f t="shared" si="52"/>
        <v>0</v>
      </c>
      <c r="BO33" s="3">
        <f t="shared" si="53"/>
        <v>0</v>
      </c>
      <c r="BP33" s="3">
        <f t="shared" si="54"/>
        <v>0</v>
      </c>
      <c r="BQ33" s="3">
        <f t="shared" si="55"/>
        <v>0</v>
      </c>
      <c r="BR33" s="3">
        <f t="shared" si="56"/>
        <v>0</v>
      </c>
      <c r="BS33" s="3">
        <f t="shared" si="57"/>
        <v>0</v>
      </c>
      <c r="BT33" s="3">
        <f t="shared" si="58"/>
        <v>0</v>
      </c>
      <c r="BU33" s="3">
        <f t="shared" si="59"/>
        <v>2.8372810985662307</v>
      </c>
      <c r="BV33" s="3">
        <f t="shared" si="60"/>
        <v>17</v>
      </c>
    </row>
    <row r="34" spans="1:74" x14ac:dyDescent="0.25">
      <c r="A34" s="2" t="str">
        <f>'Chart 2b 12-month change'!A19</f>
        <v>Jan 2026</v>
      </c>
      <c r="B34" s="2">
        <f>'Chart 2b 12-month change'!F19</f>
        <v>0</v>
      </c>
      <c r="C34" s="3">
        <f>'Chart 2b 12-month change'!B19</f>
        <v>2.1045594105877252</v>
      </c>
      <c r="D34" s="3">
        <f>'Chart 2b 12-month change'!C19</f>
        <v>0.17905816231527971</v>
      </c>
      <c r="E34" s="3">
        <f>'Chart 2b 12-month change'!D19</f>
        <v>0.57627266288625578</v>
      </c>
      <c r="O34" s="3">
        <f t="shared" si="5"/>
        <v>2.1045594105877252</v>
      </c>
      <c r="P34" s="3">
        <f t="shared" si="6"/>
        <v>0</v>
      </c>
      <c r="Q34" s="2">
        <f t="shared" si="7"/>
        <v>1</v>
      </c>
      <c r="R34" s="3">
        <f t="shared" si="8"/>
        <v>0</v>
      </c>
      <c r="S34" s="3">
        <f t="shared" si="9"/>
        <v>0</v>
      </c>
      <c r="T34" s="2">
        <f t="shared" si="10"/>
        <v>1</v>
      </c>
      <c r="U34" s="3">
        <f t="shared" si="11"/>
        <v>0.17905816231527971</v>
      </c>
      <c r="V34" s="3">
        <f t="shared" si="12"/>
        <v>2.1045594105877252</v>
      </c>
      <c r="W34" s="2">
        <f t="shared" si="13"/>
        <v>2</v>
      </c>
      <c r="X34" s="3">
        <f t="shared" si="14"/>
        <v>0</v>
      </c>
      <c r="Y34" s="3">
        <f t="shared" si="15"/>
        <v>0</v>
      </c>
      <c r="Z34" s="2">
        <f t="shared" si="16"/>
        <v>1</v>
      </c>
      <c r="AA34" s="3">
        <f t="shared" si="17"/>
        <v>0.57627266288625578</v>
      </c>
      <c r="AB34" s="3">
        <f t="shared" si="18"/>
        <v>2.283617572903005</v>
      </c>
      <c r="AC34" s="2">
        <f t="shared" si="19"/>
        <v>3</v>
      </c>
      <c r="AD34" s="3">
        <f t="shared" si="20"/>
        <v>0</v>
      </c>
      <c r="AE34" s="3">
        <f t="shared" si="21"/>
        <v>0</v>
      </c>
      <c r="AF34" s="2">
        <f t="shared" si="22"/>
        <v>1</v>
      </c>
      <c r="AG34" s="2" t="str">
        <f>IF(COUNTIF($H$10:$M$10,A34)&gt;0,RIGHT(A34,4)&amp;"m"&amp;MATCH(LEFT(A34,3),{"Jan","Feb","Mar","Apr","May","Jun","Jul","Aug","Sep","Oct","Nov","Dec"},0),"")</f>
        <v/>
      </c>
      <c r="AK34" s="3">
        <f t="shared" si="23"/>
        <v>2.1045594105877252</v>
      </c>
      <c r="AL34" s="3">
        <f t="shared" si="24"/>
        <v>0</v>
      </c>
      <c r="AM34" s="3">
        <f t="shared" si="25"/>
        <v>0</v>
      </c>
      <c r="AN34" s="3">
        <f t="shared" si="26"/>
        <v>0</v>
      </c>
      <c r="AO34" s="3">
        <f t="shared" si="27"/>
        <v>0</v>
      </c>
      <c r="AP34" s="3">
        <f t="shared" si="28"/>
        <v>0</v>
      </c>
      <c r="AQ34" s="3">
        <f t="shared" si="29"/>
        <v>0</v>
      </c>
      <c r="AR34" s="3">
        <f t="shared" si="30"/>
        <v>0.17905816231527971</v>
      </c>
      <c r="AS34" s="3">
        <f t="shared" si="31"/>
        <v>0</v>
      </c>
      <c r="AT34" s="3">
        <f t="shared" si="32"/>
        <v>0</v>
      </c>
      <c r="AU34" s="3">
        <f t="shared" si="33"/>
        <v>0</v>
      </c>
      <c r="AV34" s="3">
        <f t="shared" si="34"/>
        <v>0</v>
      </c>
      <c r="AW34" s="3">
        <f t="shared" si="35"/>
        <v>0</v>
      </c>
      <c r="AX34" s="3">
        <f t="shared" si="36"/>
        <v>0</v>
      </c>
      <c r="AY34" s="3">
        <f t="shared" si="37"/>
        <v>0.57627266288625578</v>
      </c>
      <c r="AZ34" s="3">
        <f t="shared" si="38"/>
        <v>0</v>
      </c>
      <c r="BA34" s="3">
        <f t="shared" si="39"/>
        <v>0</v>
      </c>
      <c r="BB34" s="3">
        <f t="shared" si="40"/>
        <v>0</v>
      </c>
      <c r="BC34" s="3">
        <f t="shared" si="41"/>
        <v>0</v>
      </c>
      <c r="BD34" s="3">
        <f t="shared" si="42"/>
        <v>0</v>
      </c>
      <c r="BE34" s="3">
        <f t="shared" si="43"/>
        <v>0</v>
      </c>
      <c r="BF34" s="3">
        <f t="shared" si="44"/>
        <v>0</v>
      </c>
      <c r="BG34" s="3">
        <f t="shared" si="45"/>
        <v>0</v>
      </c>
      <c r="BH34" s="3">
        <f t="shared" si="46"/>
        <v>0</v>
      </c>
      <c r="BI34" s="3">
        <f t="shared" si="47"/>
        <v>0</v>
      </c>
      <c r="BJ34" s="3">
        <f t="shared" si="48"/>
        <v>0</v>
      </c>
      <c r="BK34" s="3">
        <f t="shared" si="49"/>
        <v>0</v>
      </c>
      <c r="BL34" s="3">
        <f t="shared" si="50"/>
        <v>0</v>
      </c>
      <c r="BM34" s="3">
        <f t="shared" si="51"/>
        <v>0</v>
      </c>
      <c r="BN34" s="3">
        <f t="shared" si="52"/>
        <v>0</v>
      </c>
      <c r="BO34" s="3">
        <f t="shared" si="53"/>
        <v>0</v>
      </c>
      <c r="BP34" s="3">
        <f t="shared" si="54"/>
        <v>0</v>
      </c>
      <c r="BQ34" s="3">
        <f t="shared" si="55"/>
        <v>0</v>
      </c>
      <c r="BR34" s="3">
        <f t="shared" si="56"/>
        <v>0</v>
      </c>
      <c r="BS34" s="3">
        <f t="shared" si="57"/>
        <v>0</v>
      </c>
      <c r="BT34" s="3">
        <f t="shared" si="58"/>
        <v>0</v>
      </c>
      <c r="BU34" s="3">
        <f t="shared" si="59"/>
        <v>2.859890235789261</v>
      </c>
      <c r="BV34" s="3">
        <f t="shared" si="60"/>
        <v>18</v>
      </c>
    </row>
    <row r="35" spans="1:74" x14ac:dyDescent="0.25">
      <c r="A35" s="2" t="str">
        <f>'Chart 2b 12-month change'!A20</f>
        <v>Feb 2026</v>
      </c>
      <c r="B35" s="2">
        <f>'Chart 2b 12-month change'!F20</f>
        <v>0</v>
      </c>
      <c r="C35" s="3">
        <f>'Chart 2b 12-month change'!B20</f>
        <v>2.0582953120721621</v>
      </c>
      <c r="D35" s="3">
        <f>'Chart 2b 12-month change'!C20</f>
        <v>0.2016504712078791</v>
      </c>
      <c r="E35" s="3">
        <f>'Chart 2b 12-month change'!D20</f>
        <v>0.62835174449874642</v>
      </c>
      <c r="O35" s="3">
        <f t="shared" si="5"/>
        <v>2.0582953120721621</v>
      </c>
      <c r="P35" s="3">
        <f t="shared" si="6"/>
        <v>0</v>
      </c>
      <c r="Q35" s="2">
        <f t="shared" si="7"/>
        <v>1</v>
      </c>
      <c r="R35" s="3">
        <f t="shared" si="8"/>
        <v>0</v>
      </c>
      <c r="S35" s="3">
        <f t="shared" si="9"/>
        <v>0</v>
      </c>
      <c r="T35" s="2">
        <f t="shared" si="10"/>
        <v>1</v>
      </c>
      <c r="U35" s="3">
        <f t="shared" si="11"/>
        <v>0.2016504712078791</v>
      </c>
      <c r="V35" s="3">
        <f t="shared" si="12"/>
        <v>2.0582953120721621</v>
      </c>
      <c r="W35" s="2">
        <f t="shared" si="13"/>
        <v>2</v>
      </c>
      <c r="X35" s="3">
        <f t="shared" si="14"/>
        <v>0</v>
      </c>
      <c r="Y35" s="3">
        <f t="shared" si="15"/>
        <v>0</v>
      </c>
      <c r="Z35" s="2">
        <f t="shared" si="16"/>
        <v>1</v>
      </c>
      <c r="AA35" s="3">
        <f t="shared" si="17"/>
        <v>0.62835174449874642</v>
      </c>
      <c r="AB35" s="3">
        <f t="shared" si="18"/>
        <v>2.2599457832800414</v>
      </c>
      <c r="AC35" s="2">
        <f t="shared" si="19"/>
        <v>3</v>
      </c>
      <c r="AD35" s="3">
        <f t="shared" si="20"/>
        <v>0</v>
      </c>
      <c r="AE35" s="3">
        <f t="shared" si="21"/>
        <v>0</v>
      </c>
      <c r="AF35" s="2">
        <f t="shared" si="22"/>
        <v>1</v>
      </c>
      <c r="AG35" s="2" t="str">
        <f>IF(COUNTIF($H$10:$M$10,A35)&gt;0,RIGHT(A35,4)&amp;"m"&amp;MATCH(LEFT(A35,3),{"Jan","Feb","Mar","Apr","May","Jun","Jul","Aug","Sep","Oct","Nov","Dec"},0),"")</f>
        <v>2026m2</v>
      </c>
      <c r="AK35" s="3">
        <f t="shared" si="23"/>
        <v>2.0582953120721621</v>
      </c>
      <c r="AL35" s="3">
        <f t="shared" si="24"/>
        <v>0</v>
      </c>
      <c r="AM35" s="3">
        <f t="shared" si="25"/>
        <v>0</v>
      </c>
      <c r="AN35" s="3">
        <f t="shared" si="26"/>
        <v>0</v>
      </c>
      <c r="AO35" s="3">
        <f t="shared" si="27"/>
        <v>0</v>
      </c>
      <c r="AP35" s="3">
        <f t="shared" si="28"/>
        <v>0</v>
      </c>
      <c r="AQ35" s="3">
        <f t="shared" si="29"/>
        <v>0</v>
      </c>
      <c r="AR35" s="3">
        <f t="shared" si="30"/>
        <v>0.2016504712078791</v>
      </c>
      <c r="AS35" s="3">
        <f t="shared" si="31"/>
        <v>0</v>
      </c>
      <c r="AT35" s="3">
        <f t="shared" si="32"/>
        <v>0</v>
      </c>
      <c r="AU35" s="3">
        <f t="shared" si="33"/>
        <v>0</v>
      </c>
      <c r="AV35" s="3">
        <f t="shared" si="34"/>
        <v>0</v>
      </c>
      <c r="AW35" s="3">
        <f t="shared" si="35"/>
        <v>0</v>
      </c>
      <c r="AX35" s="3">
        <f t="shared" si="36"/>
        <v>0</v>
      </c>
      <c r="AY35" s="3">
        <f t="shared" si="37"/>
        <v>0.62835174449874642</v>
      </c>
      <c r="AZ35" s="3">
        <f t="shared" si="38"/>
        <v>0</v>
      </c>
      <c r="BA35" s="3">
        <f t="shared" si="39"/>
        <v>0</v>
      </c>
      <c r="BB35" s="3">
        <f t="shared" si="40"/>
        <v>0</v>
      </c>
      <c r="BC35" s="3">
        <f t="shared" si="41"/>
        <v>0</v>
      </c>
      <c r="BD35" s="3">
        <f t="shared" si="42"/>
        <v>0</v>
      </c>
      <c r="BE35" s="3">
        <f t="shared" si="43"/>
        <v>0</v>
      </c>
      <c r="BF35" s="3">
        <f t="shared" si="44"/>
        <v>0</v>
      </c>
      <c r="BG35" s="3">
        <f t="shared" si="45"/>
        <v>0</v>
      </c>
      <c r="BH35" s="3">
        <f t="shared" si="46"/>
        <v>0</v>
      </c>
      <c r="BI35" s="3">
        <f t="shared" si="47"/>
        <v>0</v>
      </c>
      <c r="BJ35" s="3">
        <f t="shared" si="48"/>
        <v>0</v>
      </c>
      <c r="BK35" s="3">
        <f t="shared" si="49"/>
        <v>0</v>
      </c>
      <c r="BL35" s="3">
        <f t="shared" si="50"/>
        <v>0</v>
      </c>
      <c r="BM35" s="3">
        <f t="shared" si="51"/>
        <v>0</v>
      </c>
      <c r="BN35" s="3">
        <f t="shared" si="52"/>
        <v>0</v>
      </c>
      <c r="BO35" s="3">
        <f t="shared" si="53"/>
        <v>0</v>
      </c>
      <c r="BP35" s="3">
        <f t="shared" si="54"/>
        <v>0</v>
      </c>
      <c r="BQ35" s="3">
        <f t="shared" si="55"/>
        <v>0</v>
      </c>
      <c r="BR35" s="3">
        <f t="shared" si="56"/>
        <v>0</v>
      </c>
      <c r="BS35" s="3">
        <f t="shared" si="57"/>
        <v>0</v>
      </c>
      <c r="BT35" s="3">
        <f t="shared" si="58"/>
        <v>0</v>
      </c>
      <c r="BU35" s="3">
        <f t="shared" si="59"/>
        <v>2.8882975277787879</v>
      </c>
      <c r="BV35" s="3">
        <f t="shared" si="60"/>
        <v>19</v>
      </c>
    </row>
    <row r="36" spans="1:74" x14ac:dyDescent="0.25">
      <c r="A36" s="2" t="str">
        <f>'Chart 2b 12-month change'!A21</f>
        <v>Mar 2026</v>
      </c>
      <c r="B36" s="2">
        <f>'Chart 2b 12-month change'!F21</f>
        <v>1</v>
      </c>
      <c r="C36" s="3">
        <f>'Chart 2b 12-month change'!B21</f>
        <v>1.8813443723927989</v>
      </c>
      <c r="D36" s="3">
        <f>'Chart 2b 12-month change'!C21</f>
        <v>0.2183604658428327</v>
      </c>
      <c r="E36" s="3">
        <f>'Chart 2b 12-month change'!D21</f>
        <v>0.65747000109150677</v>
      </c>
      <c r="O36" s="3">
        <f t="shared" si="5"/>
        <v>1.8813443723927989</v>
      </c>
      <c r="P36" s="3">
        <f t="shared" si="6"/>
        <v>0</v>
      </c>
      <c r="Q36" s="2">
        <f t="shared" si="7"/>
        <v>1</v>
      </c>
      <c r="R36" s="3">
        <f t="shared" si="8"/>
        <v>0</v>
      </c>
      <c r="S36" s="3">
        <f t="shared" si="9"/>
        <v>0</v>
      </c>
      <c r="T36" s="2">
        <f t="shared" si="10"/>
        <v>1</v>
      </c>
      <c r="U36" s="3">
        <f t="shared" si="11"/>
        <v>0.2183604658428327</v>
      </c>
      <c r="V36" s="3">
        <f t="shared" si="12"/>
        <v>1.8813443723927989</v>
      </c>
      <c r="W36" s="2">
        <f t="shared" si="13"/>
        <v>2</v>
      </c>
      <c r="X36" s="3">
        <f t="shared" si="14"/>
        <v>0</v>
      </c>
      <c r="Y36" s="3">
        <f t="shared" si="15"/>
        <v>0</v>
      </c>
      <c r="Z36" s="2">
        <f t="shared" si="16"/>
        <v>1</v>
      </c>
      <c r="AA36" s="3">
        <f t="shared" si="17"/>
        <v>0.65747000109150677</v>
      </c>
      <c r="AB36" s="3">
        <f t="shared" si="18"/>
        <v>2.0997048382356316</v>
      </c>
      <c r="AC36" s="2">
        <f t="shared" si="19"/>
        <v>3</v>
      </c>
      <c r="AD36" s="3">
        <f t="shared" si="20"/>
        <v>0</v>
      </c>
      <c r="AE36" s="3">
        <f t="shared" si="21"/>
        <v>0</v>
      </c>
      <c r="AF36" s="2">
        <f t="shared" si="22"/>
        <v>1</v>
      </c>
      <c r="AG36" s="2" t="str">
        <f>IF(COUNTIF($H$10:$M$10,A36)&gt;0,RIGHT(A36,4)&amp;"m"&amp;MATCH(LEFT(A36,3),{"Jan","Feb","Mar","Apr","May","Jun","Jul","Aug","Sep","Oct","Nov","Dec"},0),"")</f>
        <v/>
      </c>
      <c r="AK36" s="3">
        <f t="shared" si="23"/>
        <v>0</v>
      </c>
      <c r="AL36" s="3">
        <f t="shared" si="24"/>
        <v>0</v>
      </c>
      <c r="AM36" s="3">
        <f t="shared" si="25"/>
        <v>0</v>
      </c>
      <c r="AN36" s="3">
        <f t="shared" si="26"/>
        <v>1.8813443723927989</v>
      </c>
      <c r="AO36" s="3">
        <f t="shared" si="27"/>
        <v>0</v>
      </c>
      <c r="AP36" s="3">
        <f t="shared" si="28"/>
        <v>0</v>
      </c>
      <c r="AQ36" s="3">
        <f t="shared" si="29"/>
        <v>0</v>
      </c>
      <c r="AR36" s="3">
        <f t="shared" si="30"/>
        <v>0</v>
      </c>
      <c r="AS36" s="3">
        <f t="shared" si="31"/>
        <v>0</v>
      </c>
      <c r="AT36" s="3">
        <f t="shared" si="32"/>
        <v>0</v>
      </c>
      <c r="AU36" s="3">
        <f t="shared" si="33"/>
        <v>0.2183604658428327</v>
      </c>
      <c r="AV36" s="3">
        <f t="shared" si="34"/>
        <v>0</v>
      </c>
      <c r="AW36" s="3">
        <f t="shared" si="35"/>
        <v>0</v>
      </c>
      <c r="AX36" s="3">
        <f t="shared" si="36"/>
        <v>0</v>
      </c>
      <c r="AY36" s="3">
        <f t="shared" si="37"/>
        <v>0</v>
      </c>
      <c r="AZ36" s="3">
        <f t="shared" si="38"/>
        <v>0</v>
      </c>
      <c r="BA36" s="3">
        <f t="shared" si="39"/>
        <v>0</v>
      </c>
      <c r="BB36" s="3">
        <f t="shared" si="40"/>
        <v>0.65747000109150677</v>
      </c>
      <c r="BC36" s="3">
        <f t="shared" si="41"/>
        <v>0</v>
      </c>
      <c r="BD36" s="3">
        <f t="shared" si="42"/>
        <v>0</v>
      </c>
      <c r="BE36" s="3">
        <f t="shared" si="43"/>
        <v>0</v>
      </c>
      <c r="BF36" s="3">
        <f t="shared" si="44"/>
        <v>0</v>
      </c>
      <c r="BG36" s="3">
        <f t="shared" si="45"/>
        <v>0</v>
      </c>
      <c r="BH36" s="3">
        <f t="shared" si="46"/>
        <v>0</v>
      </c>
      <c r="BI36" s="3">
        <f t="shared" si="47"/>
        <v>0</v>
      </c>
      <c r="BJ36" s="3">
        <f t="shared" si="48"/>
        <v>0</v>
      </c>
      <c r="BK36" s="3">
        <f t="shared" si="49"/>
        <v>0</v>
      </c>
      <c r="BL36" s="3">
        <f t="shared" si="50"/>
        <v>0</v>
      </c>
      <c r="BM36" s="3">
        <f t="shared" si="51"/>
        <v>0</v>
      </c>
      <c r="BN36" s="3">
        <f t="shared" si="52"/>
        <v>0</v>
      </c>
      <c r="BO36" s="3">
        <f t="shared" si="53"/>
        <v>0</v>
      </c>
      <c r="BP36" s="3">
        <f t="shared" si="54"/>
        <v>0</v>
      </c>
      <c r="BQ36" s="3">
        <f t="shared" si="55"/>
        <v>0</v>
      </c>
      <c r="BR36" s="3">
        <f t="shared" si="56"/>
        <v>0</v>
      </c>
      <c r="BS36" s="3">
        <f t="shared" si="57"/>
        <v>0</v>
      </c>
      <c r="BT36" s="3">
        <f t="shared" si="58"/>
        <v>0</v>
      </c>
      <c r="BU36" s="3">
        <f t="shared" si="59"/>
        <v>2.7571748393271385</v>
      </c>
      <c r="BV36" s="3">
        <f t="shared" si="60"/>
        <v>20</v>
      </c>
    </row>
    <row r="37" spans="1:74" x14ac:dyDescent="0.25">
      <c r="A37" s="2" t="str">
        <f>'Chart 2b 12-month change'!A22</f>
        <v>Apr 2026</v>
      </c>
      <c r="B37" s="2">
        <f>'Chart 2b 12-month change'!F22</f>
        <v>1</v>
      </c>
      <c r="C37" s="3">
        <f>'Chart 2b 12-month change'!B22</f>
        <v>1.420916334757562</v>
      </c>
      <c r="D37" s="3">
        <f>'Chart 2b 12-month change'!C22</f>
        <v>0.21669235758510541</v>
      </c>
      <c r="E37" s="3">
        <f>'Chart 2b 12-month change'!D22</f>
        <v>0.63874063195216457</v>
      </c>
      <c r="O37" s="3">
        <f t="shared" si="5"/>
        <v>1.420916334757562</v>
      </c>
      <c r="P37" s="3">
        <f t="shared" si="6"/>
        <v>0</v>
      </c>
      <c r="Q37" s="2">
        <f t="shared" si="7"/>
        <v>1</v>
      </c>
      <c r="R37" s="3">
        <f t="shared" si="8"/>
        <v>0</v>
      </c>
      <c r="S37" s="3">
        <f t="shared" si="9"/>
        <v>0</v>
      </c>
      <c r="T37" s="2">
        <f t="shared" si="10"/>
        <v>1</v>
      </c>
      <c r="U37" s="3">
        <f t="shared" si="11"/>
        <v>0.21669235758510541</v>
      </c>
      <c r="V37" s="3">
        <f t="shared" si="12"/>
        <v>1.420916334757562</v>
      </c>
      <c r="W37" s="2">
        <f t="shared" si="13"/>
        <v>2</v>
      </c>
      <c r="X37" s="3">
        <f t="shared" si="14"/>
        <v>0</v>
      </c>
      <c r="Y37" s="3">
        <f t="shared" si="15"/>
        <v>0</v>
      </c>
      <c r="Z37" s="2">
        <f t="shared" si="16"/>
        <v>1</v>
      </c>
      <c r="AA37" s="3">
        <f t="shared" si="17"/>
        <v>0.63874063195216457</v>
      </c>
      <c r="AB37" s="3">
        <f t="shared" si="18"/>
        <v>1.6376086923426674</v>
      </c>
      <c r="AC37" s="2">
        <f t="shared" si="19"/>
        <v>3</v>
      </c>
      <c r="AD37" s="3">
        <f t="shared" si="20"/>
        <v>0</v>
      </c>
      <c r="AE37" s="3">
        <f t="shared" si="21"/>
        <v>0</v>
      </c>
      <c r="AF37" s="2">
        <f t="shared" si="22"/>
        <v>1</v>
      </c>
      <c r="AG37" s="2" t="str">
        <f>IF(COUNTIF($H$10:$M$10,A37)&gt;0,RIGHT(A37,4)&amp;"m"&amp;MATCH(LEFT(A37,3),{"Jan","Feb","Mar","Apr","May","Jun","Jul","Aug","Sep","Oct","Nov","Dec"},0),"")</f>
        <v/>
      </c>
      <c r="AK37" s="3">
        <f t="shared" si="23"/>
        <v>0</v>
      </c>
      <c r="AL37" s="3">
        <f t="shared" si="24"/>
        <v>0</v>
      </c>
      <c r="AM37" s="3">
        <f t="shared" si="25"/>
        <v>0</v>
      </c>
      <c r="AN37" s="3">
        <f t="shared" si="26"/>
        <v>1.420916334757562</v>
      </c>
      <c r="AO37" s="3">
        <f t="shared" si="27"/>
        <v>0</v>
      </c>
      <c r="AP37" s="3">
        <f t="shared" si="28"/>
        <v>0</v>
      </c>
      <c r="AQ37" s="3">
        <f t="shared" si="29"/>
        <v>0</v>
      </c>
      <c r="AR37" s="3">
        <f t="shared" si="30"/>
        <v>0</v>
      </c>
      <c r="AS37" s="3">
        <f t="shared" si="31"/>
        <v>0</v>
      </c>
      <c r="AT37" s="3">
        <f t="shared" si="32"/>
        <v>0</v>
      </c>
      <c r="AU37" s="3">
        <f t="shared" si="33"/>
        <v>0.21669235758510541</v>
      </c>
      <c r="AV37" s="3">
        <f t="shared" si="34"/>
        <v>0</v>
      </c>
      <c r="AW37" s="3">
        <f t="shared" si="35"/>
        <v>0</v>
      </c>
      <c r="AX37" s="3">
        <f t="shared" si="36"/>
        <v>0</v>
      </c>
      <c r="AY37" s="3">
        <f t="shared" si="37"/>
        <v>0</v>
      </c>
      <c r="AZ37" s="3">
        <f t="shared" si="38"/>
        <v>0</v>
      </c>
      <c r="BA37" s="3">
        <f t="shared" si="39"/>
        <v>0</v>
      </c>
      <c r="BB37" s="3">
        <f t="shared" si="40"/>
        <v>0.63874063195216457</v>
      </c>
      <c r="BC37" s="3">
        <f t="shared" si="41"/>
        <v>0</v>
      </c>
      <c r="BD37" s="3">
        <f t="shared" si="42"/>
        <v>0</v>
      </c>
      <c r="BE37" s="3">
        <f t="shared" si="43"/>
        <v>0</v>
      </c>
      <c r="BF37" s="3">
        <f t="shared" si="44"/>
        <v>0</v>
      </c>
      <c r="BG37" s="3">
        <f t="shared" si="45"/>
        <v>0</v>
      </c>
      <c r="BH37" s="3">
        <f t="shared" si="46"/>
        <v>0</v>
      </c>
      <c r="BI37" s="3">
        <f t="shared" si="47"/>
        <v>0</v>
      </c>
      <c r="BJ37" s="3">
        <f t="shared" si="48"/>
        <v>0</v>
      </c>
      <c r="BK37" s="3">
        <f t="shared" si="49"/>
        <v>0</v>
      </c>
      <c r="BL37" s="3">
        <f t="shared" si="50"/>
        <v>0</v>
      </c>
      <c r="BM37" s="3">
        <f t="shared" si="51"/>
        <v>0</v>
      </c>
      <c r="BN37" s="3">
        <f t="shared" si="52"/>
        <v>0</v>
      </c>
      <c r="BO37" s="3">
        <f t="shared" si="53"/>
        <v>0</v>
      </c>
      <c r="BP37" s="3">
        <f t="shared" si="54"/>
        <v>0</v>
      </c>
      <c r="BQ37" s="3">
        <f t="shared" si="55"/>
        <v>0</v>
      </c>
      <c r="BR37" s="3">
        <f t="shared" si="56"/>
        <v>0</v>
      </c>
      <c r="BS37" s="3">
        <f t="shared" si="57"/>
        <v>0</v>
      </c>
      <c r="BT37" s="3">
        <f t="shared" si="58"/>
        <v>0</v>
      </c>
      <c r="BU37" s="3">
        <f t="shared" si="59"/>
        <v>2.2763493242948321</v>
      </c>
      <c r="BV37" s="3">
        <f t="shared" si="60"/>
        <v>21</v>
      </c>
    </row>
    <row r="38" spans="1:74" x14ac:dyDescent="0.25">
      <c r="A38" s="2" t="str">
        <f>'Chart 2b 12-month change'!A23</f>
        <v>May 2026</v>
      </c>
      <c r="B38" s="2">
        <f>'Chart 2b 12-month change'!F23</f>
        <v>1</v>
      </c>
      <c r="C38" s="3">
        <f>'Chart 2b 12-month change'!B23</f>
        <v>0.74181024496389458</v>
      </c>
      <c r="D38" s="3">
        <f>'Chart 2b 12-month change'!C23</f>
        <v>0.2052094393675292</v>
      </c>
      <c r="E38" s="3">
        <f>'Chart 2b 12-month change'!D23</f>
        <v>0.591452825974353</v>
      </c>
      <c r="O38" s="3">
        <f t="shared" si="5"/>
        <v>0.74181024496389458</v>
      </c>
      <c r="P38" s="3">
        <f t="shared" si="6"/>
        <v>0</v>
      </c>
      <c r="Q38" s="2">
        <f t="shared" si="7"/>
        <v>1</v>
      </c>
      <c r="R38" s="3">
        <f t="shared" si="8"/>
        <v>0</v>
      </c>
      <c r="S38" s="3">
        <f t="shared" si="9"/>
        <v>0</v>
      </c>
      <c r="T38" s="2">
        <f t="shared" si="10"/>
        <v>1</v>
      </c>
      <c r="U38" s="3">
        <f t="shared" si="11"/>
        <v>0.2052094393675292</v>
      </c>
      <c r="V38" s="3">
        <f t="shared" si="12"/>
        <v>0.74181024496389458</v>
      </c>
      <c r="W38" s="2">
        <f t="shared" si="13"/>
        <v>2</v>
      </c>
      <c r="X38" s="3">
        <f t="shared" si="14"/>
        <v>0</v>
      </c>
      <c r="Y38" s="3">
        <f t="shared" si="15"/>
        <v>0</v>
      </c>
      <c r="Z38" s="2">
        <f t="shared" si="16"/>
        <v>1</v>
      </c>
      <c r="AA38" s="3">
        <f t="shared" si="17"/>
        <v>0.591452825974353</v>
      </c>
      <c r="AB38" s="3">
        <f t="shared" si="18"/>
        <v>0.94701968433142381</v>
      </c>
      <c r="AC38" s="2">
        <f t="shared" si="19"/>
        <v>3</v>
      </c>
      <c r="AD38" s="3">
        <f t="shared" si="20"/>
        <v>0</v>
      </c>
      <c r="AE38" s="3">
        <f t="shared" si="21"/>
        <v>0</v>
      </c>
      <c r="AF38" s="2">
        <f t="shared" si="22"/>
        <v>1</v>
      </c>
      <c r="AG38" s="2" t="str">
        <f>IF(COUNTIF($H$10:$M$10,A38)&gt;0,RIGHT(A38,4)&amp;"m"&amp;MATCH(LEFT(A38,3),{"Jan","Feb","Mar","Apr","May","Jun","Jul","Aug","Sep","Oct","Nov","Dec"},0),"")</f>
        <v/>
      </c>
      <c r="AK38" s="3">
        <f t="shared" si="23"/>
        <v>0</v>
      </c>
      <c r="AL38" s="3">
        <f t="shared" si="24"/>
        <v>0</v>
      </c>
      <c r="AM38" s="3">
        <f t="shared" si="25"/>
        <v>0</v>
      </c>
      <c r="AN38" s="3">
        <f t="shared" si="26"/>
        <v>0.74181024496389458</v>
      </c>
      <c r="AO38" s="3">
        <f t="shared" si="27"/>
        <v>0</v>
      </c>
      <c r="AP38" s="3">
        <f t="shared" si="28"/>
        <v>0</v>
      </c>
      <c r="AQ38" s="3">
        <f t="shared" si="29"/>
        <v>0</v>
      </c>
      <c r="AR38" s="3">
        <f t="shared" si="30"/>
        <v>0</v>
      </c>
      <c r="AS38" s="3">
        <f t="shared" si="31"/>
        <v>0</v>
      </c>
      <c r="AT38" s="3">
        <f t="shared" si="32"/>
        <v>0</v>
      </c>
      <c r="AU38" s="3">
        <f t="shared" si="33"/>
        <v>0.2052094393675292</v>
      </c>
      <c r="AV38" s="3">
        <f t="shared" si="34"/>
        <v>0</v>
      </c>
      <c r="AW38" s="3">
        <f t="shared" si="35"/>
        <v>0</v>
      </c>
      <c r="AX38" s="3">
        <f t="shared" si="36"/>
        <v>0</v>
      </c>
      <c r="AY38" s="3">
        <f t="shared" si="37"/>
        <v>0</v>
      </c>
      <c r="AZ38" s="3">
        <f t="shared" si="38"/>
        <v>0</v>
      </c>
      <c r="BA38" s="3">
        <f t="shared" si="39"/>
        <v>0</v>
      </c>
      <c r="BB38" s="3">
        <f t="shared" si="40"/>
        <v>0.591452825974353</v>
      </c>
      <c r="BC38" s="3">
        <f t="shared" si="41"/>
        <v>0</v>
      </c>
      <c r="BD38" s="3">
        <f t="shared" si="42"/>
        <v>0</v>
      </c>
      <c r="BE38" s="3">
        <f t="shared" si="43"/>
        <v>0</v>
      </c>
      <c r="BF38" s="3">
        <f t="shared" si="44"/>
        <v>0</v>
      </c>
      <c r="BG38" s="3">
        <f t="shared" si="45"/>
        <v>0</v>
      </c>
      <c r="BH38" s="3">
        <f t="shared" si="46"/>
        <v>0</v>
      </c>
      <c r="BI38" s="3">
        <f t="shared" si="47"/>
        <v>0</v>
      </c>
      <c r="BJ38" s="3">
        <f t="shared" si="48"/>
        <v>0</v>
      </c>
      <c r="BK38" s="3">
        <f t="shared" si="49"/>
        <v>0</v>
      </c>
      <c r="BL38" s="3">
        <f t="shared" si="50"/>
        <v>0</v>
      </c>
      <c r="BM38" s="3">
        <f t="shared" si="51"/>
        <v>0</v>
      </c>
      <c r="BN38" s="3">
        <f t="shared" si="52"/>
        <v>0</v>
      </c>
      <c r="BO38" s="3">
        <f t="shared" si="53"/>
        <v>0</v>
      </c>
      <c r="BP38" s="3">
        <f t="shared" si="54"/>
        <v>0</v>
      </c>
      <c r="BQ38" s="3">
        <f t="shared" si="55"/>
        <v>0</v>
      </c>
      <c r="BR38" s="3">
        <f t="shared" si="56"/>
        <v>0</v>
      </c>
      <c r="BS38" s="3">
        <f t="shared" si="57"/>
        <v>0</v>
      </c>
      <c r="BT38" s="3">
        <f t="shared" si="58"/>
        <v>0</v>
      </c>
      <c r="BU38" s="3">
        <f t="shared" si="59"/>
        <v>1.5384725103057768</v>
      </c>
      <c r="BV38" s="3">
        <f t="shared" si="60"/>
        <v>22</v>
      </c>
    </row>
    <row r="39" spans="1:74" x14ac:dyDescent="0.25">
      <c r="A39" s="2" t="str">
        <f>'Chart 2b 12-month change'!A24</f>
        <v>Jun 2026</v>
      </c>
      <c r="B39" s="2">
        <f>'Chart 2b 12-month change'!F24</f>
        <v>1</v>
      </c>
      <c r="C39" s="3">
        <f>'Chart 2b 12-month change'!B24</f>
        <v>0.14393048825071911</v>
      </c>
      <c r="D39" s="3">
        <f>'Chart 2b 12-month change'!C24</f>
        <v>0.1874211871794931</v>
      </c>
      <c r="E39" s="3">
        <f>'Chart 2b 12-month change'!D24</f>
        <v>0.52695541253079814</v>
      </c>
      <c r="O39" s="3">
        <f t="shared" si="5"/>
        <v>0.14393048825071911</v>
      </c>
      <c r="P39" s="3">
        <f t="shared" si="6"/>
        <v>0</v>
      </c>
      <c r="Q39" s="2">
        <f t="shared" si="7"/>
        <v>1</v>
      </c>
      <c r="R39" s="3">
        <f t="shared" si="8"/>
        <v>0</v>
      </c>
      <c r="S39" s="3">
        <f t="shared" si="9"/>
        <v>0</v>
      </c>
      <c r="T39" s="2">
        <f t="shared" si="10"/>
        <v>1</v>
      </c>
      <c r="U39" s="3">
        <f t="shared" si="11"/>
        <v>0.1874211871794931</v>
      </c>
      <c r="V39" s="3">
        <f t="shared" si="12"/>
        <v>0.14393048825071911</v>
      </c>
      <c r="W39" s="2">
        <f t="shared" si="13"/>
        <v>2</v>
      </c>
      <c r="X39" s="3">
        <f t="shared" si="14"/>
        <v>0</v>
      </c>
      <c r="Y39" s="3">
        <f t="shared" si="15"/>
        <v>0</v>
      </c>
      <c r="Z39" s="2">
        <f t="shared" si="16"/>
        <v>1</v>
      </c>
      <c r="AA39" s="3">
        <f t="shared" si="17"/>
        <v>0.52695541253079814</v>
      </c>
      <c r="AB39" s="3">
        <f t="shared" si="18"/>
        <v>0.33135167543021221</v>
      </c>
      <c r="AC39" s="2">
        <f t="shared" si="19"/>
        <v>3</v>
      </c>
      <c r="AD39" s="3">
        <f t="shared" si="20"/>
        <v>0</v>
      </c>
      <c r="AE39" s="3">
        <f t="shared" si="21"/>
        <v>0</v>
      </c>
      <c r="AF39" s="2">
        <f t="shared" si="22"/>
        <v>1</v>
      </c>
      <c r="AG39" s="2" t="str">
        <f>IF(COUNTIF($H$10:$M$10,A39)&gt;0,RIGHT(A39,4)&amp;"m"&amp;MATCH(LEFT(A39,3),{"Jan","Feb","Mar","Apr","May","Jun","Jul","Aug","Sep","Oct","Nov","Dec"},0),"")</f>
        <v/>
      </c>
      <c r="AK39" s="3">
        <f t="shared" si="23"/>
        <v>0</v>
      </c>
      <c r="AL39" s="3">
        <f t="shared" si="24"/>
        <v>0</v>
      </c>
      <c r="AM39" s="3">
        <f t="shared" si="25"/>
        <v>0</v>
      </c>
      <c r="AN39" s="3">
        <f t="shared" si="26"/>
        <v>0.14393048825071911</v>
      </c>
      <c r="AO39" s="3">
        <f t="shared" si="27"/>
        <v>0</v>
      </c>
      <c r="AP39" s="3">
        <f t="shared" si="28"/>
        <v>0</v>
      </c>
      <c r="AQ39" s="3">
        <f t="shared" si="29"/>
        <v>0</v>
      </c>
      <c r="AR39" s="3">
        <f t="shared" si="30"/>
        <v>0</v>
      </c>
      <c r="AS39" s="3">
        <f t="shared" si="31"/>
        <v>0</v>
      </c>
      <c r="AT39" s="3">
        <f t="shared" si="32"/>
        <v>0</v>
      </c>
      <c r="AU39" s="3">
        <f t="shared" si="33"/>
        <v>0.1874211871794931</v>
      </c>
      <c r="AV39" s="3">
        <f t="shared" si="34"/>
        <v>0</v>
      </c>
      <c r="AW39" s="3">
        <f t="shared" si="35"/>
        <v>0</v>
      </c>
      <c r="AX39" s="3">
        <f t="shared" si="36"/>
        <v>0</v>
      </c>
      <c r="AY39" s="3">
        <f t="shared" si="37"/>
        <v>0</v>
      </c>
      <c r="AZ39" s="3">
        <f t="shared" si="38"/>
        <v>0</v>
      </c>
      <c r="BA39" s="3">
        <f t="shared" si="39"/>
        <v>0</v>
      </c>
      <c r="BB39" s="3">
        <f t="shared" si="40"/>
        <v>0.52695541253079814</v>
      </c>
      <c r="BC39" s="3">
        <f t="shared" si="41"/>
        <v>0</v>
      </c>
      <c r="BD39" s="3">
        <f t="shared" si="42"/>
        <v>0</v>
      </c>
      <c r="BE39" s="3">
        <f t="shared" si="43"/>
        <v>0</v>
      </c>
      <c r="BF39" s="3">
        <f t="shared" si="44"/>
        <v>0</v>
      </c>
      <c r="BG39" s="3">
        <f t="shared" si="45"/>
        <v>0</v>
      </c>
      <c r="BH39" s="3">
        <f t="shared" si="46"/>
        <v>0</v>
      </c>
      <c r="BI39" s="3">
        <f t="shared" si="47"/>
        <v>0</v>
      </c>
      <c r="BJ39" s="3">
        <f t="shared" si="48"/>
        <v>0</v>
      </c>
      <c r="BK39" s="3">
        <f t="shared" si="49"/>
        <v>0</v>
      </c>
      <c r="BL39" s="3">
        <f t="shared" si="50"/>
        <v>0</v>
      </c>
      <c r="BM39" s="3">
        <f t="shared" si="51"/>
        <v>0</v>
      </c>
      <c r="BN39" s="3">
        <f t="shared" si="52"/>
        <v>0</v>
      </c>
      <c r="BO39" s="3">
        <f t="shared" si="53"/>
        <v>0</v>
      </c>
      <c r="BP39" s="3">
        <f t="shared" si="54"/>
        <v>0</v>
      </c>
      <c r="BQ39" s="3">
        <f t="shared" si="55"/>
        <v>0</v>
      </c>
      <c r="BR39" s="3">
        <f t="shared" si="56"/>
        <v>0</v>
      </c>
      <c r="BS39" s="3">
        <f t="shared" si="57"/>
        <v>0</v>
      </c>
      <c r="BT39" s="3">
        <f t="shared" si="58"/>
        <v>0</v>
      </c>
      <c r="BU39" s="3">
        <f t="shared" si="59"/>
        <v>0.85830708796101041</v>
      </c>
      <c r="BV39" s="3">
        <f t="shared" si="60"/>
        <v>23</v>
      </c>
    </row>
    <row r="40" spans="1:74" x14ac:dyDescent="0.25">
      <c r="A40" s="2" t="str">
        <f>'Chart 2b 12-month change'!A25</f>
        <v>Jul 2026</v>
      </c>
      <c r="B40" s="2">
        <f>'Chart 2b 12-month change'!F25</f>
        <v>1</v>
      </c>
      <c r="C40" s="3">
        <f>'Chart 2b 12-month change'!B25</f>
        <v>-0.29524233412467388</v>
      </c>
      <c r="D40" s="3">
        <f>'Chart 2b 12-month change'!C25</f>
        <v>0.16116995359113309</v>
      </c>
      <c r="E40" s="3">
        <f>'Chart 2b 12-month change'!D25</f>
        <v>0.459813441661655</v>
      </c>
      <c r="O40" s="3">
        <f t="shared" si="5"/>
        <v>0</v>
      </c>
      <c r="P40" s="3">
        <f t="shared" si="6"/>
        <v>0</v>
      </c>
      <c r="Q40" s="2">
        <f t="shared" si="7"/>
        <v>1</v>
      </c>
      <c r="R40" s="3">
        <f t="shared" si="8"/>
        <v>0.29524233412467388</v>
      </c>
      <c r="S40" s="3">
        <f t="shared" si="9"/>
        <v>0</v>
      </c>
      <c r="T40" s="2">
        <f t="shared" si="10"/>
        <v>1</v>
      </c>
      <c r="U40" s="3">
        <f t="shared" si="11"/>
        <v>0.16116995359113309</v>
      </c>
      <c r="V40" s="3">
        <f t="shared" si="12"/>
        <v>0</v>
      </c>
      <c r="W40" s="2">
        <f t="shared" si="13"/>
        <v>1</v>
      </c>
      <c r="X40" s="3">
        <f t="shared" si="14"/>
        <v>0</v>
      </c>
      <c r="Y40" s="3">
        <f t="shared" si="15"/>
        <v>-0.29524233412467388</v>
      </c>
      <c r="Z40" s="2">
        <f t="shared" si="16"/>
        <v>2</v>
      </c>
      <c r="AA40" s="3">
        <f t="shared" si="17"/>
        <v>0.459813441661655</v>
      </c>
      <c r="AB40" s="3">
        <f t="shared" si="18"/>
        <v>0.16116995359113309</v>
      </c>
      <c r="AC40" s="2">
        <f t="shared" si="19"/>
        <v>2</v>
      </c>
      <c r="AD40" s="3">
        <f t="shared" si="20"/>
        <v>0</v>
      </c>
      <c r="AE40" s="3">
        <f t="shared" si="21"/>
        <v>-0.29524233412467388</v>
      </c>
      <c r="AF40" s="2">
        <f t="shared" si="22"/>
        <v>2</v>
      </c>
      <c r="AG40" s="2" t="str">
        <f>IF(COUNTIF($H$10:$M$10,A40)&gt;0,RIGHT(A40,4)&amp;"m"&amp;MATCH(LEFT(A40,3),{"Jan","Feb","Mar","Apr","May","Jun","Jul","Aug","Sep","Oct","Nov","Dec"},0),"")</f>
        <v/>
      </c>
      <c r="AK40" s="3">
        <f t="shared" si="23"/>
        <v>0</v>
      </c>
      <c r="AL40" s="3">
        <f t="shared" si="24"/>
        <v>0</v>
      </c>
      <c r="AM40" s="3">
        <f t="shared" si="25"/>
        <v>0</v>
      </c>
      <c r="AN40" s="3">
        <f t="shared" si="26"/>
        <v>0</v>
      </c>
      <c r="AO40" s="3">
        <f t="shared" si="27"/>
        <v>0.16116995359113309</v>
      </c>
      <c r="AP40" s="3">
        <f t="shared" si="28"/>
        <v>0</v>
      </c>
      <c r="AQ40" s="3">
        <f t="shared" si="29"/>
        <v>0</v>
      </c>
      <c r="AR40" s="3">
        <f t="shared" si="30"/>
        <v>0</v>
      </c>
      <c r="AS40" s="3">
        <f t="shared" si="31"/>
        <v>0</v>
      </c>
      <c r="AT40" s="3">
        <f t="shared" si="32"/>
        <v>0</v>
      </c>
      <c r="AU40" s="3">
        <f t="shared" si="33"/>
        <v>0</v>
      </c>
      <c r="AV40" s="3">
        <f t="shared" si="34"/>
        <v>0.459813441661655</v>
      </c>
      <c r="AW40" s="3">
        <f t="shared" si="35"/>
        <v>0</v>
      </c>
      <c r="AX40" s="3">
        <f t="shared" si="36"/>
        <v>0</v>
      </c>
      <c r="AY40" s="3">
        <f t="shared" si="37"/>
        <v>0</v>
      </c>
      <c r="AZ40" s="3">
        <f t="shared" si="38"/>
        <v>0</v>
      </c>
      <c r="BA40" s="3">
        <f t="shared" si="39"/>
        <v>0</v>
      </c>
      <c r="BB40" s="3">
        <f t="shared" si="40"/>
        <v>0</v>
      </c>
      <c r="BC40" s="3">
        <f t="shared" si="41"/>
        <v>0</v>
      </c>
      <c r="BD40" s="3">
        <f t="shared" si="42"/>
        <v>0</v>
      </c>
      <c r="BE40" s="3">
        <f t="shared" si="43"/>
        <v>0</v>
      </c>
      <c r="BF40" s="3">
        <f t="shared" si="44"/>
        <v>-0.29524233412467388</v>
      </c>
      <c r="BG40" s="3">
        <f t="shared" si="45"/>
        <v>0</v>
      </c>
      <c r="BH40" s="3">
        <f t="shared" si="46"/>
        <v>0</v>
      </c>
      <c r="BI40" s="3">
        <f t="shared" si="47"/>
        <v>0</v>
      </c>
      <c r="BJ40" s="3">
        <f t="shared" si="48"/>
        <v>0</v>
      </c>
      <c r="BK40" s="3">
        <f t="shared" si="49"/>
        <v>0</v>
      </c>
      <c r="BL40" s="3">
        <f t="shared" si="50"/>
        <v>0</v>
      </c>
      <c r="BM40" s="3">
        <f t="shared" si="51"/>
        <v>0</v>
      </c>
      <c r="BN40" s="3">
        <f t="shared" si="52"/>
        <v>0</v>
      </c>
      <c r="BO40" s="3">
        <f t="shared" si="53"/>
        <v>0</v>
      </c>
      <c r="BP40" s="3">
        <f t="shared" si="54"/>
        <v>0</v>
      </c>
      <c r="BQ40" s="3">
        <f t="shared" si="55"/>
        <v>0</v>
      </c>
      <c r="BR40" s="3">
        <f t="shared" si="56"/>
        <v>0</v>
      </c>
      <c r="BS40" s="3">
        <f t="shared" si="57"/>
        <v>0</v>
      </c>
      <c r="BT40" s="3">
        <f t="shared" si="58"/>
        <v>0</v>
      </c>
      <c r="BU40" s="3">
        <f t="shared" si="59"/>
        <v>0.32574106112811418</v>
      </c>
      <c r="BV40" s="3">
        <f t="shared" si="60"/>
        <v>24</v>
      </c>
    </row>
    <row r="41" spans="1:74" x14ac:dyDescent="0.25">
      <c r="A41" s="2" t="str">
        <f>'Chart 2b 12-month change'!A26</f>
        <v>Aug 2026</v>
      </c>
      <c r="B41" s="2">
        <f>'Chart 2b 12-month change'!F26</f>
        <v>1</v>
      </c>
      <c r="C41" s="3">
        <f>'Chart 2b 12-month change'!B26</f>
        <v>-0.63195714812223058</v>
      </c>
      <c r="D41" s="3">
        <f>'Chart 2b 12-month change'!C26</f>
        <v>0.130549934503014</v>
      </c>
      <c r="E41" s="3">
        <f>'Chart 2b 12-month change'!D26</f>
        <v>0.38356184631024232</v>
      </c>
      <c r="O41" s="3">
        <f t="shared" si="5"/>
        <v>0</v>
      </c>
      <c r="P41" s="3">
        <f t="shared" si="6"/>
        <v>0</v>
      </c>
      <c r="Q41" s="2">
        <f t="shared" si="7"/>
        <v>1</v>
      </c>
      <c r="R41" s="3">
        <f t="shared" si="8"/>
        <v>0.63195714812223058</v>
      </c>
      <c r="S41" s="3">
        <f t="shared" si="9"/>
        <v>0</v>
      </c>
      <c r="T41" s="2">
        <f t="shared" si="10"/>
        <v>1</v>
      </c>
      <c r="U41" s="3">
        <f t="shared" si="11"/>
        <v>0.130549934503014</v>
      </c>
      <c r="V41" s="3">
        <f t="shared" si="12"/>
        <v>0</v>
      </c>
      <c r="W41" s="2">
        <f t="shared" si="13"/>
        <v>1</v>
      </c>
      <c r="X41" s="3">
        <f t="shared" si="14"/>
        <v>0</v>
      </c>
      <c r="Y41" s="3">
        <f t="shared" si="15"/>
        <v>-0.63195714812223058</v>
      </c>
      <c r="Z41" s="2">
        <f t="shared" si="16"/>
        <v>2</v>
      </c>
      <c r="AA41" s="3">
        <f t="shared" si="17"/>
        <v>0.38356184631024232</v>
      </c>
      <c r="AB41" s="3">
        <f t="shared" si="18"/>
        <v>0.130549934503014</v>
      </c>
      <c r="AC41" s="2">
        <f t="shared" si="19"/>
        <v>2</v>
      </c>
      <c r="AD41" s="3">
        <f t="shared" si="20"/>
        <v>0</v>
      </c>
      <c r="AE41" s="3">
        <f t="shared" si="21"/>
        <v>-0.63195714812223058</v>
      </c>
      <c r="AF41" s="2">
        <f t="shared" si="22"/>
        <v>2</v>
      </c>
      <c r="AG41" s="2" t="str">
        <f>IF(COUNTIF($H$10:$M$10,A41)&gt;0,RIGHT(A41,4)&amp;"m"&amp;MATCH(LEFT(A41,3),{"Jan","Feb","Mar","Apr","May","Jun","Jul","Aug","Sep","Oct","Nov","Dec"},0),"")</f>
        <v/>
      </c>
      <c r="AK41" s="3">
        <f t="shared" si="23"/>
        <v>0</v>
      </c>
      <c r="AL41" s="3">
        <f t="shared" si="24"/>
        <v>0</v>
      </c>
      <c r="AM41" s="3">
        <f t="shared" si="25"/>
        <v>0</v>
      </c>
      <c r="AN41" s="3">
        <f t="shared" si="26"/>
        <v>0</v>
      </c>
      <c r="AO41" s="3">
        <f t="shared" si="27"/>
        <v>0.130549934503014</v>
      </c>
      <c r="AP41" s="3">
        <f t="shared" si="28"/>
        <v>0</v>
      </c>
      <c r="AQ41" s="3">
        <f t="shared" si="29"/>
        <v>0</v>
      </c>
      <c r="AR41" s="3">
        <f t="shared" si="30"/>
        <v>0</v>
      </c>
      <c r="AS41" s="3">
        <f t="shared" si="31"/>
        <v>0</v>
      </c>
      <c r="AT41" s="3">
        <f t="shared" si="32"/>
        <v>0</v>
      </c>
      <c r="AU41" s="3">
        <f t="shared" si="33"/>
        <v>0</v>
      </c>
      <c r="AV41" s="3">
        <f t="shared" si="34"/>
        <v>0.38356184631024232</v>
      </c>
      <c r="AW41" s="3">
        <f t="shared" si="35"/>
        <v>0</v>
      </c>
      <c r="AX41" s="3">
        <f t="shared" si="36"/>
        <v>0</v>
      </c>
      <c r="AY41" s="3">
        <f t="shared" si="37"/>
        <v>0</v>
      </c>
      <c r="AZ41" s="3">
        <f t="shared" si="38"/>
        <v>0</v>
      </c>
      <c r="BA41" s="3">
        <f t="shared" si="39"/>
        <v>0</v>
      </c>
      <c r="BB41" s="3">
        <f t="shared" si="40"/>
        <v>0</v>
      </c>
      <c r="BC41" s="3">
        <f t="shared" si="41"/>
        <v>0</v>
      </c>
      <c r="BD41" s="3">
        <f t="shared" si="42"/>
        <v>0</v>
      </c>
      <c r="BE41" s="3">
        <f t="shared" si="43"/>
        <v>0</v>
      </c>
      <c r="BF41" s="3">
        <f t="shared" si="44"/>
        <v>-0.63195714812223058</v>
      </c>
      <c r="BG41" s="3">
        <f t="shared" si="45"/>
        <v>0</v>
      </c>
      <c r="BH41" s="3">
        <f t="shared" si="46"/>
        <v>0</v>
      </c>
      <c r="BI41" s="3">
        <f t="shared" si="47"/>
        <v>0</v>
      </c>
      <c r="BJ41" s="3">
        <f t="shared" si="48"/>
        <v>0</v>
      </c>
      <c r="BK41" s="3">
        <f t="shared" si="49"/>
        <v>0</v>
      </c>
      <c r="BL41" s="3">
        <f t="shared" si="50"/>
        <v>0</v>
      </c>
      <c r="BM41" s="3">
        <f t="shared" si="51"/>
        <v>0</v>
      </c>
      <c r="BN41" s="3">
        <f t="shared" si="52"/>
        <v>0</v>
      </c>
      <c r="BO41" s="3">
        <f t="shared" si="53"/>
        <v>0</v>
      </c>
      <c r="BP41" s="3">
        <f t="shared" si="54"/>
        <v>0</v>
      </c>
      <c r="BQ41" s="3">
        <f t="shared" si="55"/>
        <v>0</v>
      </c>
      <c r="BR41" s="3">
        <f t="shared" si="56"/>
        <v>0</v>
      </c>
      <c r="BS41" s="3">
        <f t="shared" si="57"/>
        <v>0</v>
      </c>
      <c r="BT41" s="3">
        <f t="shared" si="58"/>
        <v>0</v>
      </c>
      <c r="BU41" s="3">
        <f t="shared" si="59"/>
        <v>-0.11784536730897427</v>
      </c>
      <c r="BV41" s="3">
        <f t="shared" si="60"/>
        <v>25</v>
      </c>
    </row>
    <row r="42" spans="1:74" x14ac:dyDescent="0.25">
      <c r="A42" s="2" t="str">
        <f>'Chart 2b 12-month change'!A27</f>
        <v>Sep 2026</v>
      </c>
      <c r="B42" s="2">
        <f>'Chart 2b 12-month change'!F27</f>
        <v>1</v>
      </c>
      <c r="C42" s="3">
        <f>'Chart 2b 12-month change'!B27</f>
        <v>-0.82281965382735356</v>
      </c>
      <c r="D42" s="3">
        <f>'Chart 2b 12-month change'!C27</f>
        <v>9.8924000316497201E-2</v>
      </c>
      <c r="E42" s="3">
        <f>'Chart 2b 12-month change'!D27</f>
        <v>0.29925873900010191</v>
      </c>
      <c r="O42" s="3">
        <f t="shared" si="5"/>
        <v>0</v>
      </c>
      <c r="P42" s="3">
        <f t="shared" si="6"/>
        <v>0</v>
      </c>
      <c r="Q42" s="2">
        <f t="shared" si="7"/>
        <v>1</v>
      </c>
      <c r="R42" s="3">
        <f t="shared" si="8"/>
        <v>0.82281965382735356</v>
      </c>
      <c r="S42" s="3">
        <f t="shared" si="9"/>
        <v>0</v>
      </c>
      <c r="T42" s="2">
        <f t="shared" si="10"/>
        <v>1</v>
      </c>
      <c r="U42" s="3">
        <f t="shared" si="11"/>
        <v>9.8924000316497201E-2</v>
      </c>
      <c r="V42" s="3">
        <f t="shared" si="12"/>
        <v>0</v>
      </c>
      <c r="W42" s="2">
        <f t="shared" si="13"/>
        <v>1</v>
      </c>
      <c r="X42" s="3">
        <f t="shared" si="14"/>
        <v>0</v>
      </c>
      <c r="Y42" s="3">
        <f t="shared" si="15"/>
        <v>-0.82281965382735356</v>
      </c>
      <c r="Z42" s="2">
        <f t="shared" si="16"/>
        <v>2</v>
      </c>
      <c r="AA42" s="3">
        <f t="shared" si="17"/>
        <v>0.29925873900010191</v>
      </c>
      <c r="AB42" s="3">
        <f t="shared" si="18"/>
        <v>9.8924000316497201E-2</v>
      </c>
      <c r="AC42" s="2">
        <f t="shared" si="19"/>
        <v>2</v>
      </c>
      <c r="AD42" s="3">
        <f t="shared" si="20"/>
        <v>0</v>
      </c>
      <c r="AE42" s="3">
        <f t="shared" si="21"/>
        <v>-0.82281965382735356</v>
      </c>
      <c r="AF42" s="2">
        <f t="shared" si="22"/>
        <v>2</v>
      </c>
      <c r="AG42" s="2" t="str">
        <f>IF(COUNTIF($H$10:$M$10,A42)&gt;0,RIGHT(A42,4)&amp;"m"&amp;MATCH(LEFT(A42,3),{"Jan","Feb","Mar","Apr","May","Jun","Jul","Aug","Sep","Oct","Nov","Dec"},0),"")</f>
        <v>2026m9</v>
      </c>
      <c r="AK42" s="3">
        <f t="shared" si="23"/>
        <v>0</v>
      </c>
      <c r="AL42" s="3">
        <f t="shared" si="24"/>
        <v>0</v>
      </c>
      <c r="AM42" s="3">
        <f t="shared" si="25"/>
        <v>0</v>
      </c>
      <c r="AN42" s="3">
        <f t="shared" si="26"/>
        <v>0</v>
      </c>
      <c r="AO42" s="3">
        <f t="shared" si="27"/>
        <v>9.8924000316497201E-2</v>
      </c>
      <c r="AP42" s="3">
        <f t="shared" si="28"/>
        <v>0</v>
      </c>
      <c r="AQ42" s="3">
        <f t="shared" si="29"/>
        <v>0</v>
      </c>
      <c r="AR42" s="3">
        <f t="shared" si="30"/>
        <v>0</v>
      </c>
      <c r="AS42" s="3">
        <f t="shared" si="31"/>
        <v>0</v>
      </c>
      <c r="AT42" s="3">
        <f t="shared" si="32"/>
        <v>0</v>
      </c>
      <c r="AU42" s="3">
        <f t="shared" si="33"/>
        <v>0</v>
      </c>
      <c r="AV42" s="3">
        <f t="shared" si="34"/>
        <v>0.29925873900010191</v>
      </c>
      <c r="AW42" s="3">
        <f t="shared" si="35"/>
        <v>0</v>
      </c>
      <c r="AX42" s="3">
        <f t="shared" si="36"/>
        <v>0</v>
      </c>
      <c r="AY42" s="3">
        <f t="shared" si="37"/>
        <v>0</v>
      </c>
      <c r="AZ42" s="3">
        <f t="shared" si="38"/>
        <v>0</v>
      </c>
      <c r="BA42" s="3">
        <f t="shared" si="39"/>
        <v>0</v>
      </c>
      <c r="BB42" s="3">
        <f t="shared" si="40"/>
        <v>0</v>
      </c>
      <c r="BC42" s="3">
        <f t="shared" si="41"/>
        <v>0</v>
      </c>
      <c r="BD42" s="3">
        <f t="shared" si="42"/>
        <v>0</v>
      </c>
      <c r="BE42" s="3">
        <f t="shared" si="43"/>
        <v>0</v>
      </c>
      <c r="BF42" s="3">
        <f t="shared" si="44"/>
        <v>-0.82281965382735356</v>
      </c>
      <c r="BG42" s="3">
        <f t="shared" si="45"/>
        <v>0</v>
      </c>
      <c r="BH42" s="3">
        <f t="shared" si="46"/>
        <v>0</v>
      </c>
      <c r="BI42" s="3">
        <f t="shared" si="47"/>
        <v>0</v>
      </c>
      <c r="BJ42" s="3">
        <f t="shared" si="48"/>
        <v>0</v>
      </c>
      <c r="BK42" s="3">
        <f t="shared" si="49"/>
        <v>0</v>
      </c>
      <c r="BL42" s="3">
        <f t="shared" si="50"/>
        <v>0</v>
      </c>
      <c r="BM42" s="3">
        <f t="shared" si="51"/>
        <v>0</v>
      </c>
      <c r="BN42" s="3">
        <f t="shared" si="52"/>
        <v>0</v>
      </c>
      <c r="BO42" s="3">
        <f t="shared" si="53"/>
        <v>0</v>
      </c>
      <c r="BP42" s="3">
        <f t="shared" si="54"/>
        <v>0</v>
      </c>
      <c r="BQ42" s="3">
        <f t="shared" si="55"/>
        <v>0</v>
      </c>
      <c r="BR42" s="3">
        <f t="shared" si="56"/>
        <v>0</v>
      </c>
      <c r="BS42" s="3">
        <f t="shared" si="57"/>
        <v>0</v>
      </c>
      <c r="BT42" s="3">
        <f t="shared" si="58"/>
        <v>0</v>
      </c>
      <c r="BU42" s="3">
        <f t="shared" si="59"/>
        <v>-0.42463691451075447</v>
      </c>
      <c r="BV42" s="3">
        <f t="shared" si="60"/>
        <v>26</v>
      </c>
    </row>
    <row r="43" spans="1:74" x14ac:dyDescent="0.25">
      <c r="A43" s="2" t="str">
        <f>'Chart 2b 12-month change'!A28</f>
        <v>Oct 2026</v>
      </c>
      <c r="B43" s="2">
        <f>'Chart 2b 12-month change'!F28</f>
        <v>1</v>
      </c>
      <c r="C43" s="3">
        <f>'Chart 2b 12-month change'!B28</f>
        <v>-0.85033293699735446</v>
      </c>
      <c r="D43" s="3">
        <f>'Chart 2b 12-month change'!C28</f>
        <v>6.9795659349563138E-2</v>
      </c>
      <c r="E43" s="3">
        <f>'Chart 2b 12-month change'!D28</f>
        <v>0.21149261390304819</v>
      </c>
      <c r="O43" s="3">
        <f t="shared" si="5"/>
        <v>0</v>
      </c>
      <c r="P43" s="3">
        <f t="shared" si="6"/>
        <v>0</v>
      </c>
      <c r="Q43" s="2">
        <f t="shared" si="7"/>
        <v>1</v>
      </c>
      <c r="R43" s="3">
        <f t="shared" si="8"/>
        <v>0.85033293699735446</v>
      </c>
      <c r="S43" s="3">
        <f t="shared" si="9"/>
        <v>0</v>
      </c>
      <c r="T43" s="2">
        <f t="shared" si="10"/>
        <v>1</v>
      </c>
      <c r="U43" s="3">
        <f t="shared" si="11"/>
        <v>6.9795659349563138E-2</v>
      </c>
      <c r="V43" s="3">
        <f t="shared" si="12"/>
        <v>0</v>
      </c>
      <c r="W43" s="2">
        <f t="shared" si="13"/>
        <v>1</v>
      </c>
      <c r="X43" s="3">
        <f t="shared" si="14"/>
        <v>0</v>
      </c>
      <c r="Y43" s="3">
        <f t="shared" si="15"/>
        <v>-0.85033293699735446</v>
      </c>
      <c r="Z43" s="2">
        <f t="shared" si="16"/>
        <v>2</v>
      </c>
      <c r="AA43" s="3">
        <f t="shared" si="17"/>
        <v>0.21149261390304819</v>
      </c>
      <c r="AB43" s="3">
        <f t="shared" si="18"/>
        <v>6.9795659349563138E-2</v>
      </c>
      <c r="AC43" s="2">
        <f t="shared" si="19"/>
        <v>2</v>
      </c>
      <c r="AD43" s="3">
        <f t="shared" si="20"/>
        <v>0</v>
      </c>
      <c r="AE43" s="3">
        <f t="shared" si="21"/>
        <v>-0.85033293699735446</v>
      </c>
      <c r="AF43" s="2">
        <f t="shared" si="22"/>
        <v>2</v>
      </c>
      <c r="AG43" s="2" t="str">
        <f>IF(COUNTIF($H$10:$M$10,A43)&gt;0,RIGHT(A43,4)&amp;"m"&amp;MATCH(LEFT(A43,3),{"Jan","Feb","Mar","Apr","May","Jun","Jul","Aug","Sep","Oct","Nov","Dec"},0),"")</f>
        <v/>
      </c>
      <c r="AK43" s="3">
        <f t="shared" si="23"/>
        <v>0</v>
      </c>
      <c r="AL43" s="3">
        <f t="shared" si="24"/>
        <v>0</v>
      </c>
      <c r="AM43" s="3">
        <f t="shared" si="25"/>
        <v>0</v>
      </c>
      <c r="AN43" s="3">
        <f t="shared" si="26"/>
        <v>0</v>
      </c>
      <c r="AO43" s="3">
        <f t="shared" si="27"/>
        <v>6.9795659349563138E-2</v>
      </c>
      <c r="AP43" s="3">
        <f t="shared" si="28"/>
        <v>0</v>
      </c>
      <c r="AQ43" s="3">
        <f t="shared" si="29"/>
        <v>0</v>
      </c>
      <c r="AR43" s="3">
        <f t="shared" si="30"/>
        <v>0</v>
      </c>
      <c r="AS43" s="3">
        <f t="shared" si="31"/>
        <v>0</v>
      </c>
      <c r="AT43" s="3">
        <f t="shared" si="32"/>
        <v>0</v>
      </c>
      <c r="AU43" s="3">
        <f t="shared" si="33"/>
        <v>0</v>
      </c>
      <c r="AV43" s="3">
        <f t="shared" si="34"/>
        <v>0.21149261390304819</v>
      </c>
      <c r="AW43" s="3">
        <f t="shared" si="35"/>
        <v>0</v>
      </c>
      <c r="AX43" s="3">
        <f t="shared" si="36"/>
        <v>0</v>
      </c>
      <c r="AY43" s="3">
        <f t="shared" si="37"/>
        <v>0</v>
      </c>
      <c r="AZ43" s="3">
        <f t="shared" si="38"/>
        <v>0</v>
      </c>
      <c r="BA43" s="3">
        <f t="shared" si="39"/>
        <v>0</v>
      </c>
      <c r="BB43" s="3">
        <f t="shared" si="40"/>
        <v>0</v>
      </c>
      <c r="BC43" s="3">
        <f t="shared" si="41"/>
        <v>0</v>
      </c>
      <c r="BD43" s="3">
        <f t="shared" si="42"/>
        <v>0</v>
      </c>
      <c r="BE43" s="3">
        <f t="shared" si="43"/>
        <v>0</v>
      </c>
      <c r="BF43" s="3">
        <f t="shared" si="44"/>
        <v>-0.85033293699735446</v>
      </c>
      <c r="BG43" s="3">
        <f t="shared" si="45"/>
        <v>0</v>
      </c>
      <c r="BH43" s="3">
        <f t="shared" si="46"/>
        <v>0</v>
      </c>
      <c r="BI43" s="3">
        <f t="shared" si="47"/>
        <v>0</v>
      </c>
      <c r="BJ43" s="3">
        <f t="shared" si="48"/>
        <v>0</v>
      </c>
      <c r="BK43" s="3">
        <f t="shared" si="49"/>
        <v>0</v>
      </c>
      <c r="BL43" s="3">
        <f t="shared" si="50"/>
        <v>0</v>
      </c>
      <c r="BM43" s="3">
        <f t="shared" si="51"/>
        <v>0</v>
      </c>
      <c r="BN43" s="3">
        <f t="shared" si="52"/>
        <v>0</v>
      </c>
      <c r="BO43" s="3">
        <f t="shared" si="53"/>
        <v>0</v>
      </c>
      <c r="BP43" s="3">
        <f t="shared" si="54"/>
        <v>0</v>
      </c>
      <c r="BQ43" s="3">
        <f t="shared" si="55"/>
        <v>0</v>
      </c>
      <c r="BR43" s="3">
        <f t="shared" si="56"/>
        <v>0</v>
      </c>
      <c r="BS43" s="3">
        <f t="shared" si="57"/>
        <v>0</v>
      </c>
      <c r="BT43" s="3">
        <f t="shared" si="58"/>
        <v>0</v>
      </c>
      <c r="BU43" s="3">
        <f t="shared" si="59"/>
        <v>-0.56904466374474316</v>
      </c>
      <c r="BV43" s="3">
        <f t="shared" si="60"/>
        <v>27</v>
      </c>
    </row>
    <row r="44" spans="1:74" x14ac:dyDescent="0.25">
      <c r="A44" s="2" t="str">
        <f>'Chart 2b 12-month change'!A29</f>
        <v>Nov 2026</v>
      </c>
      <c r="B44" s="2">
        <f>'Chart 2b 12-month change'!F29</f>
        <v>1</v>
      </c>
      <c r="C44" s="3">
        <f>'Chart 2b 12-month change'!B29</f>
        <v>-0.8283768445963402</v>
      </c>
      <c r="D44" s="3">
        <f>'Chart 2b 12-month change'!C29</f>
        <v>4.1951325816491893E-2</v>
      </c>
      <c r="E44" s="3">
        <f>'Chart 2b 12-month change'!D29</f>
        <v>0.13035726331289149</v>
      </c>
      <c r="O44" s="3">
        <f t="shared" si="5"/>
        <v>0</v>
      </c>
      <c r="P44" s="3">
        <f t="shared" si="6"/>
        <v>0</v>
      </c>
      <c r="Q44" s="2">
        <f t="shared" si="7"/>
        <v>1</v>
      </c>
      <c r="R44" s="3">
        <f t="shared" si="8"/>
        <v>0.8283768445963402</v>
      </c>
      <c r="S44" s="3">
        <f t="shared" si="9"/>
        <v>0</v>
      </c>
      <c r="T44" s="2">
        <f t="shared" si="10"/>
        <v>1</v>
      </c>
      <c r="U44" s="3">
        <f t="shared" si="11"/>
        <v>4.1951325816491893E-2</v>
      </c>
      <c r="V44" s="3">
        <f t="shared" si="12"/>
        <v>0</v>
      </c>
      <c r="W44" s="2">
        <f t="shared" si="13"/>
        <v>1</v>
      </c>
      <c r="X44" s="3">
        <f t="shared" si="14"/>
        <v>0</v>
      </c>
      <c r="Y44" s="3">
        <f t="shared" si="15"/>
        <v>-0.8283768445963402</v>
      </c>
      <c r="Z44" s="2">
        <f t="shared" si="16"/>
        <v>2</v>
      </c>
      <c r="AA44" s="3">
        <f t="shared" si="17"/>
        <v>0.13035726331289149</v>
      </c>
      <c r="AB44" s="3">
        <f t="shared" si="18"/>
        <v>4.1951325816491893E-2</v>
      </c>
      <c r="AC44" s="2">
        <f t="shared" si="19"/>
        <v>2</v>
      </c>
      <c r="AD44" s="3">
        <f t="shared" si="20"/>
        <v>0</v>
      </c>
      <c r="AE44" s="3">
        <f t="shared" si="21"/>
        <v>-0.8283768445963402</v>
      </c>
      <c r="AF44" s="2">
        <f t="shared" si="22"/>
        <v>2</v>
      </c>
      <c r="AG44" s="2" t="str">
        <f>IF(COUNTIF($H$10:$M$10,A44)&gt;0,RIGHT(A44,4)&amp;"m"&amp;MATCH(LEFT(A44,3),{"Jan","Feb","Mar","Apr","May","Jun","Jul","Aug","Sep","Oct","Nov","Dec"},0),"")</f>
        <v/>
      </c>
      <c r="AK44" s="3">
        <f t="shared" si="23"/>
        <v>0</v>
      </c>
      <c r="AL44" s="3">
        <f t="shared" si="24"/>
        <v>0</v>
      </c>
      <c r="AM44" s="3">
        <f t="shared" si="25"/>
        <v>0</v>
      </c>
      <c r="AN44" s="3">
        <f t="shared" si="26"/>
        <v>0</v>
      </c>
      <c r="AO44" s="3">
        <f t="shared" si="27"/>
        <v>4.1951325816491893E-2</v>
      </c>
      <c r="AP44" s="3">
        <f t="shared" si="28"/>
        <v>0</v>
      </c>
      <c r="AQ44" s="3">
        <f t="shared" si="29"/>
        <v>0</v>
      </c>
      <c r="AR44" s="3">
        <f t="shared" si="30"/>
        <v>0</v>
      </c>
      <c r="AS44" s="3">
        <f t="shared" si="31"/>
        <v>0</v>
      </c>
      <c r="AT44" s="3">
        <f t="shared" si="32"/>
        <v>0</v>
      </c>
      <c r="AU44" s="3">
        <f t="shared" si="33"/>
        <v>0</v>
      </c>
      <c r="AV44" s="3">
        <f t="shared" si="34"/>
        <v>0.13035726331289149</v>
      </c>
      <c r="AW44" s="3">
        <f t="shared" si="35"/>
        <v>0</v>
      </c>
      <c r="AX44" s="3">
        <f t="shared" si="36"/>
        <v>0</v>
      </c>
      <c r="AY44" s="3">
        <f t="shared" si="37"/>
        <v>0</v>
      </c>
      <c r="AZ44" s="3">
        <f t="shared" si="38"/>
        <v>0</v>
      </c>
      <c r="BA44" s="3">
        <f t="shared" si="39"/>
        <v>0</v>
      </c>
      <c r="BB44" s="3">
        <f t="shared" si="40"/>
        <v>0</v>
      </c>
      <c r="BC44" s="3">
        <f t="shared" si="41"/>
        <v>0</v>
      </c>
      <c r="BD44" s="3">
        <f t="shared" si="42"/>
        <v>0</v>
      </c>
      <c r="BE44" s="3">
        <f t="shared" si="43"/>
        <v>0</v>
      </c>
      <c r="BF44" s="3">
        <f t="shared" si="44"/>
        <v>-0.8283768445963402</v>
      </c>
      <c r="BG44" s="3">
        <f t="shared" si="45"/>
        <v>0</v>
      </c>
      <c r="BH44" s="3">
        <f t="shared" si="46"/>
        <v>0</v>
      </c>
      <c r="BI44" s="3">
        <f t="shared" si="47"/>
        <v>0</v>
      </c>
      <c r="BJ44" s="3">
        <f t="shared" si="48"/>
        <v>0</v>
      </c>
      <c r="BK44" s="3">
        <f t="shared" si="49"/>
        <v>0</v>
      </c>
      <c r="BL44" s="3">
        <f t="shared" si="50"/>
        <v>0</v>
      </c>
      <c r="BM44" s="3">
        <f t="shared" si="51"/>
        <v>0</v>
      </c>
      <c r="BN44" s="3">
        <f t="shared" si="52"/>
        <v>0</v>
      </c>
      <c r="BO44" s="3">
        <f t="shared" si="53"/>
        <v>0</v>
      </c>
      <c r="BP44" s="3">
        <f t="shared" si="54"/>
        <v>0</v>
      </c>
      <c r="BQ44" s="3">
        <f t="shared" si="55"/>
        <v>0</v>
      </c>
      <c r="BR44" s="3">
        <f t="shared" si="56"/>
        <v>0</v>
      </c>
      <c r="BS44" s="3">
        <f t="shared" si="57"/>
        <v>0</v>
      </c>
      <c r="BT44" s="3">
        <f t="shared" si="58"/>
        <v>0</v>
      </c>
      <c r="BU44" s="3">
        <f t="shared" si="59"/>
        <v>-0.6560682554669568</v>
      </c>
      <c r="BV44" s="3">
        <f t="shared" si="60"/>
        <v>28</v>
      </c>
    </row>
    <row r="45" spans="1:74" x14ac:dyDescent="0.25">
      <c r="A45" s="2" t="str">
        <f>'Chart 2b 12-month change'!A30</f>
        <v>Dec 2026</v>
      </c>
      <c r="B45" s="2">
        <f>'Chart 2b 12-month change'!F30</f>
        <v>1</v>
      </c>
      <c r="C45" s="3">
        <f>'Chart 2b 12-month change'!B30</f>
        <v>-0.74437344610366574</v>
      </c>
      <c r="D45" s="3">
        <f>'Chart 2b 12-month change'!C30</f>
        <v>1.317009459931209E-2</v>
      </c>
      <c r="E45" s="3">
        <f>'Chart 2b 12-month change'!D30</f>
        <v>6.5162445827355087E-2</v>
      </c>
      <c r="O45" s="3">
        <f t="shared" si="5"/>
        <v>0</v>
      </c>
      <c r="P45" s="3">
        <f t="shared" si="6"/>
        <v>0</v>
      </c>
      <c r="Q45" s="2">
        <f t="shared" si="7"/>
        <v>1</v>
      </c>
      <c r="R45" s="3">
        <f t="shared" si="8"/>
        <v>0.74437344610366574</v>
      </c>
      <c r="S45" s="3">
        <f t="shared" si="9"/>
        <v>0</v>
      </c>
      <c r="T45" s="2">
        <f t="shared" si="10"/>
        <v>1</v>
      </c>
      <c r="U45" s="3">
        <f t="shared" si="11"/>
        <v>1.317009459931209E-2</v>
      </c>
      <c r="V45" s="3">
        <f t="shared" si="12"/>
        <v>0</v>
      </c>
      <c r="W45" s="2">
        <f t="shared" si="13"/>
        <v>1</v>
      </c>
      <c r="X45" s="3">
        <f t="shared" si="14"/>
        <v>0</v>
      </c>
      <c r="Y45" s="3">
        <f t="shared" si="15"/>
        <v>-0.74437344610366574</v>
      </c>
      <c r="Z45" s="2">
        <f t="shared" si="16"/>
        <v>2</v>
      </c>
      <c r="AA45" s="3">
        <f t="shared" si="17"/>
        <v>6.5162445827355087E-2</v>
      </c>
      <c r="AB45" s="3">
        <f t="shared" si="18"/>
        <v>1.317009459931209E-2</v>
      </c>
      <c r="AC45" s="2">
        <f t="shared" si="19"/>
        <v>2</v>
      </c>
      <c r="AD45" s="3">
        <f t="shared" si="20"/>
        <v>0</v>
      </c>
      <c r="AE45" s="3">
        <f t="shared" si="21"/>
        <v>-0.74437344610366574</v>
      </c>
      <c r="AF45" s="2">
        <f t="shared" si="22"/>
        <v>2</v>
      </c>
      <c r="AG45" s="2" t="str">
        <f>IF(COUNTIF($H$10:$M$10,A45)&gt;0,RIGHT(A45,4)&amp;"m"&amp;MATCH(LEFT(A45,3),{"Jan","Feb","Mar","Apr","May","Jun","Jul","Aug","Sep","Oct","Nov","Dec"},0),"")</f>
        <v/>
      </c>
      <c r="AK45" s="3">
        <f t="shared" si="23"/>
        <v>0</v>
      </c>
      <c r="AL45" s="3">
        <f t="shared" si="24"/>
        <v>0</v>
      </c>
      <c r="AM45" s="3">
        <f t="shared" si="25"/>
        <v>0</v>
      </c>
      <c r="AN45" s="3">
        <f t="shared" si="26"/>
        <v>0</v>
      </c>
      <c r="AO45" s="3">
        <f t="shared" si="27"/>
        <v>1.317009459931209E-2</v>
      </c>
      <c r="AP45" s="3">
        <f t="shared" si="28"/>
        <v>0</v>
      </c>
      <c r="AQ45" s="3">
        <f t="shared" si="29"/>
        <v>0</v>
      </c>
      <c r="AR45" s="3">
        <f t="shared" si="30"/>
        <v>0</v>
      </c>
      <c r="AS45" s="3">
        <f t="shared" si="31"/>
        <v>0</v>
      </c>
      <c r="AT45" s="3">
        <f t="shared" si="32"/>
        <v>0</v>
      </c>
      <c r="AU45" s="3">
        <f t="shared" si="33"/>
        <v>0</v>
      </c>
      <c r="AV45" s="3">
        <f t="shared" si="34"/>
        <v>6.5162445827355087E-2</v>
      </c>
      <c r="AW45" s="3">
        <f t="shared" si="35"/>
        <v>0</v>
      </c>
      <c r="AX45" s="3">
        <f t="shared" si="36"/>
        <v>0</v>
      </c>
      <c r="AY45" s="3">
        <f t="shared" si="37"/>
        <v>0</v>
      </c>
      <c r="AZ45" s="3">
        <f t="shared" si="38"/>
        <v>0</v>
      </c>
      <c r="BA45" s="3">
        <f t="shared" si="39"/>
        <v>0</v>
      </c>
      <c r="BB45" s="3">
        <f t="shared" si="40"/>
        <v>0</v>
      </c>
      <c r="BC45" s="3">
        <f t="shared" si="41"/>
        <v>0</v>
      </c>
      <c r="BD45" s="3">
        <f t="shared" si="42"/>
        <v>0</v>
      </c>
      <c r="BE45" s="3">
        <f t="shared" si="43"/>
        <v>0</v>
      </c>
      <c r="BF45" s="3">
        <f t="shared" si="44"/>
        <v>-0.74437344610366574</v>
      </c>
      <c r="BG45" s="3">
        <f t="shared" si="45"/>
        <v>0</v>
      </c>
      <c r="BH45" s="3">
        <f t="shared" si="46"/>
        <v>0</v>
      </c>
      <c r="BI45" s="3">
        <f t="shared" si="47"/>
        <v>0</v>
      </c>
      <c r="BJ45" s="3">
        <f t="shared" si="48"/>
        <v>0</v>
      </c>
      <c r="BK45" s="3">
        <f t="shared" si="49"/>
        <v>0</v>
      </c>
      <c r="BL45" s="3">
        <f t="shared" si="50"/>
        <v>0</v>
      </c>
      <c r="BM45" s="3">
        <f t="shared" si="51"/>
        <v>0</v>
      </c>
      <c r="BN45" s="3">
        <f t="shared" si="52"/>
        <v>0</v>
      </c>
      <c r="BO45" s="3">
        <f t="shared" si="53"/>
        <v>0</v>
      </c>
      <c r="BP45" s="3">
        <f t="shared" si="54"/>
        <v>0</v>
      </c>
      <c r="BQ45" s="3">
        <f t="shared" si="55"/>
        <v>0</v>
      </c>
      <c r="BR45" s="3">
        <f t="shared" si="56"/>
        <v>0</v>
      </c>
      <c r="BS45" s="3">
        <f t="shared" si="57"/>
        <v>0</v>
      </c>
      <c r="BT45" s="3">
        <f t="shared" si="58"/>
        <v>0</v>
      </c>
      <c r="BU45" s="3">
        <f t="shared" si="59"/>
        <v>-0.66604090567699858</v>
      </c>
      <c r="BV45" s="3">
        <f t="shared" si="60"/>
        <v>29</v>
      </c>
    </row>
    <row r="46" spans="1:74" x14ac:dyDescent="0.25">
      <c r="A46" s="2" t="str">
        <f>'Chart 2b 12-month change'!A31</f>
        <v>Jan 2027</v>
      </c>
      <c r="B46" s="2">
        <f>'Chart 2b 12-month change'!F31</f>
        <v>1</v>
      </c>
      <c r="C46" s="3">
        <f>'Chart 2b 12-month change'!B31</f>
        <v>-0.66710932749910778</v>
      </c>
      <c r="D46" s="3">
        <f>'Chart 2b 12-month change'!C31</f>
        <v>-1.9279125656359281E-2</v>
      </c>
      <c r="E46" s="3">
        <f>'Chart 2b 12-month change'!D31</f>
        <v>6.1845424262924054E-3</v>
      </c>
      <c r="O46" s="3">
        <f t="shared" si="5"/>
        <v>0</v>
      </c>
      <c r="P46" s="3">
        <f t="shared" si="6"/>
        <v>0</v>
      </c>
      <c r="Q46" s="2">
        <f t="shared" si="7"/>
        <v>1</v>
      </c>
      <c r="R46" s="3">
        <f t="shared" si="8"/>
        <v>0.66710932749910778</v>
      </c>
      <c r="S46" s="3">
        <f t="shared" si="9"/>
        <v>0</v>
      </c>
      <c r="T46" s="2">
        <f t="shared" si="10"/>
        <v>1</v>
      </c>
      <c r="U46" s="3">
        <f t="shared" si="11"/>
        <v>0</v>
      </c>
      <c r="V46" s="3">
        <f t="shared" si="12"/>
        <v>0</v>
      </c>
      <c r="W46" s="2">
        <f t="shared" si="13"/>
        <v>1</v>
      </c>
      <c r="X46" s="3">
        <f t="shared" si="14"/>
        <v>1.9279125656359281E-2</v>
      </c>
      <c r="Y46" s="3">
        <f t="shared" si="15"/>
        <v>-0.66710932749910778</v>
      </c>
      <c r="Z46" s="2">
        <f t="shared" si="16"/>
        <v>2</v>
      </c>
      <c r="AA46" s="3">
        <f t="shared" si="17"/>
        <v>6.1845424262924054E-3</v>
      </c>
      <c r="AB46" s="3">
        <f t="shared" si="18"/>
        <v>0</v>
      </c>
      <c r="AC46" s="2">
        <f t="shared" si="19"/>
        <v>1</v>
      </c>
      <c r="AD46" s="3">
        <f t="shared" si="20"/>
        <v>0</v>
      </c>
      <c r="AE46" s="3">
        <f t="shared" si="21"/>
        <v>-0.68638845315546704</v>
      </c>
      <c r="AF46" s="2">
        <f t="shared" si="22"/>
        <v>3</v>
      </c>
      <c r="AG46" s="2" t="str">
        <f>IF(COUNTIF($H$10:$M$10,A46)&gt;0,RIGHT(A46,4)&amp;"m"&amp;MATCH(LEFT(A46,3),{"Jan","Feb","Mar","Apr","May","Jun","Jul","Aug","Sep","Oct","Nov","Dec"},0),"")</f>
        <v/>
      </c>
      <c r="AK46" s="3">
        <f t="shared" si="23"/>
        <v>0</v>
      </c>
      <c r="AL46" s="3">
        <f t="shared" si="24"/>
        <v>0</v>
      </c>
      <c r="AM46" s="3">
        <f t="shared" si="25"/>
        <v>0</v>
      </c>
      <c r="AN46" s="3">
        <f t="shared" si="26"/>
        <v>0</v>
      </c>
      <c r="AO46" s="3">
        <f t="shared" si="27"/>
        <v>0</v>
      </c>
      <c r="AP46" s="3">
        <f t="shared" si="28"/>
        <v>6.1845424262924054E-3</v>
      </c>
      <c r="AQ46" s="3">
        <f t="shared" si="29"/>
        <v>0</v>
      </c>
      <c r="AR46" s="3">
        <f t="shared" si="30"/>
        <v>0</v>
      </c>
      <c r="AS46" s="3">
        <f t="shared" si="31"/>
        <v>0</v>
      </c>
      <c r="AT46" s="3">
        <f t="shared" si="32"/>
        <v>0</v>
      </c>
      <c r="AU46" s="3">
        <f t="shared" si="33"/>
        <v>0</v>
      </c>
      <c r="AV46" s="3">
        <f t="shared" si="34"/>
        <v>0</v>
      </c>
      <c r="AW46" s="3">
        <f t="shared" si="35"/>
        <v>0</v>
      </c>
      <c r="AX46" s="3">
        <f t="shared" si="36"/>
        <v>0</v>
      </c>
      <c r="AY46" s="3">
        <f t="shared" si="37"/>
        <v>0</v>
      </c>
      <c r="AZ46" s="3">
        <f t="shared" si="38"/>
        <v>0</v>
      </c>
      <c r="BA46" s="3">
        <f t="shared" si="39"/>
        <v>0</v>
      </c>
      <c r="BB46" s="3">
        <f t="shared" si="40"/>
        <v>0</v>
      </c>
      <c r="BC46" s="3">
        <f t="shared" si="41"/>
        <v>0</v>
      </c>
      <c r="BD46" s="3">
        <f t="shared" si="42"/>
        <v>0</v>
      </c>
      <c r="BE46" s="3">
        <f t="shared" si="43"/>
        <v>0</v>
      </c>
      <c r="BF46" s="3">
        <f t="shared" si="44"/>
        <v>-0.66710932749910778</v>
      </c>
      <c r="BG46" s="3">
        <f t="shared" si="45"/>
        <v>0</v>
      </c>
      <c r="BH46" s="3">
        <f t="shared" si="46"/>
        <v>0</v>
      </c>
      <c r="BI46" s="3">
        <f t="shared" si="47"/>
        <v>0</v>
      </c>
      <c r="BJ46" s="3">
        <f t="shared" si="48"/>
        <v>0</v>
      </c>
      <c r="BK46" s="3">
        <f t="shared" si="49"/>
        <v>0</v>
      </c>
      <c r="BL46" s="3">
        <f t="shared" si="50"/>
        <v>0</v>
      </c>
      <c r="BM46" s="3">
        <f t="shared" si="51"/>
        <v>-1.9279125656359281E-2</v>
      </c>
      <c r="BN46" s="3">
        <f t="shared" si="52"/>
        <v>0</v>
      </c>
      <c r="BO46" s="3">
        <f t="shared" si="53"/>
        <v>0</v>
      </c>
      <c r="BP46" s="3">
        <f t="shared" si="54"/>
        <v>0</v>
      </c>
      <c r="BQ46" s="3">
        <f t="shared" si="55"/>
        <v>0</v>
      </c>
      <c r="BR46" s="3">
        <f t="shared" si="56"/>
        <v>0</v>
      </c>
      <c r="BS46" s="3">
        <f t="shared" si="57"/>
        <v>0</v>
      </c>
      <c r="BT46" s="3">
        <f t="shared" si="58"/>
        <v>0</v>
      </c>
      <c r="BU46" s="3">
        <f t="shared" si="59"/>
        <v>-0.68020391072917463</v>
      </c>
      <c r="BV46" s="3">
        <f t="shared" si="60"/>
        <v>30</v>
      </c>
    </row>
    <row r="47" spans="1:74" x14ac:dyDescent="0.25">
      <c r="A47" s="2" t="str">
        <f>'Chart 2b 12-month change'!A32</f>
        <v>Feb 2027</v>
      </c>
      <c r="B47" s="2">
        <f>'Chart 2b 12-month change'!F32</f>
        <v>1</v>
      </c>
      <c r="C47" s="3">
        <f>'Chart 2b 12-month change'!B32</f>
        <v>-0.59097779353403435</v>
      </c>
      <c r="D47" s="3">
        <f>'Chart 2b 12-month change'!C32</f>
        <v>-4.6282590704862459E-2</v>
      </c>
      <c r="E47" s="3">
        <f>'Chart 2b 12-month change'!D32</f>
        <v>-3.6968962569881803E-2</v>
      </c>
      <c r="O47" s="3">
        <f t="shared" si="5"/>
        <v>0</v>
      </c>
      <c r="P47" s="3">
        <f t="shared" si="6"/>
        <v>0</v>
      </c>
      <c r="Q47" s="2">
        <f t="shared" si="7"/>
        <v>1</v>
      </c>
      <c r="R47" s="3">
        <f t="shared" si="8"/>
        <v>0.59097779353403435</v>
      </c>
      <c r="S47" s="3">
        <f t="shared" si="9"/>
        <v>0</v>
      </c>
      <c r="T47" s="2">
        <f t="shared" si="10"/>
        <v>1</v>
      </c>
      <c r="U47" s="3">
        <f t="shared" si="11"/>
        <v>0</v>
      </c>
      <c r="V47" s="3">
        <f t="shared" si="12"/>
        <v>0</v>
      </c>
      <c r="W47" s="2">
        <f t="shared" si="13"/>
        <v>1</v>
      </c>
      <c r="X47" s="3">
        <f t="shared" si="14"/>
        <v>4.6282590704862459E-2</v>
      </c>
      <c r="Y47" s="3">
        <f t="shared" si="15"/>
        <v>-0.59097779353403435</v>
      </c>
      <c r="Z47" s="2">
        <f t="shared" si="16"/>
        <v>2</v>
      </c>
      <c r="AA47" s="3">
        <f t="shared" si="17"/>
        <v>0</v>
      </c>
      <c r="AB47" s="3">
        <f t="shared" si="18"/>
        <v>0</v>
      </c>
      <c r="AC47" s="2">
        <f t="shared" si="19"/>
        <v>1</v>
      </c>
      <c r="AD47" s="3">
        <f t="shared" si="20"/>
        <v>3.6968962569881803E-2</v>
      </c>
      <c r="AE47" s="3">
        <f t="shared" si="21"/>
        <v>-0.63726038423889686</v>
      </c>
      <c r="AF47" s="2">
        <f t="shared" si="22"/>
        <v>3</v>
      </c>
      <c r="AG47" s="2" t="str">
        <f>IF(COUNTIF($H$10:$M$10,A47)&gt;0,RIGHT(A47,4)&amp;"m"&amp;MATCH(LEFT(A47,3),{"Jan","Feb","Mar","Apr","May","Jun","Jul","Aug","Sep","Oct","Nov","Dec"},0),"")</f>
        <v/>
      </c>
      <c r="AK47" s="3">
        <f t="shared" si="23"/>
        <v>0</v>
      </c>
      <c r="AL47" s="3">
        <f t="shared" si="24"/>
        <v>0</v>
      </c>
      <c r="AM47" s="3">
        <f t="shared" si="25"/>
        <v>0</v>
      </c>
      <c r="AN47" s="3">
        <f t="shared" si="26"/>
        <v>0</v>
      </c>
      <c r="AO47" s="3">
        <f t="shared" si="27"/>
        <v>0</v>
      </c>
      <c r="AP47" s="3">
        <f t="shared" si="28"/>
        <v>0</v>
      </c>
      <c r="AQ47" s="3">
        <f t="shared" si="29"/>
        <v>0</v>
      </c>
      <c r="AR47" s="3">
        <f t="shared" si="30"/>
        <v>0</v>
      </c>
      <c r="AS47" s="3">
        <f t="shared" si="31"/>
        <v>0</v>
      </c>
      <c r="AT47" s="3">
        <f t="shared" si="32"/>
        <v>0</v>
      </c>
      <c r="AU47" s="3">
        <f t="shared" si="33"/>
        <v>0</v>
      </c>
      <c r="AV47" s="3">
        <f t="shared" si="34"/>
        <v>0</v>
      </c>
      <c r="AW47" s="3">
        <f t="shared" si="35"/>
        <v>0</v>
      </c>
      <c r="AX47" s="3">
        <f t="shared" si="36"/>
        <v>0</v>
      </c>
      <c r="AY47" s="3">
        <f t="shared" si="37"/>
        <v>0</v>
      </c>
      <c r="AZ47" s="3">
        <f t="shared" si="38"/>
        <v>0</v>
      </c>
      <c r="BA47" s="3">
        <f t="shared" si="39"/>
        <v>0</v>
      </c>
      <c r="BB47" s="3">
        <f t="shared" si="40"/>
        <v>0</v>
      </c>
      <c r="BC47" s="3">
        <f t="shared" si="41"/>
        <v>0</v>
      </c>
      <c r="BD47" s="3">
        <f t="shared" si="42"/>
        <v>0</v>
      </c>
      <c r="BE47" s="3">
        <f t="shared" si="43"/>
        <v>0</v>
      </c>
      <c r="BF47" s="3">
        <f t="shared" si="44"/>
        <v>-0.59097779353403435</v>
      </c>
      <c r="BG47" s="3">
        <f t="shared" si="45"/>
        <v>0</v>
      </c>
      <c r="BH47" s="3">
        <f t="shared" si="46"/>
        <v>0</v>
      </c>
      <c r="BI47" s="3">
        <f t="shared" si="47"/>
        <v>0</v>
      </c>
      <c r="BJ47" s="3">
        <f t="shared" si="48"/>
        <v>0</v>
      </c>
      <c r="BK47" s="3">
        <f t="shared" si="49"/>
        <v>0</v>
      </c>
      <c r="BL47" s="3">
        <f t="shared" si="50"/>
        <v>0</v>
      </c>
      <c r="BM47" s="3">
        <f t="shared" si="51"/>
        <v>-4.6282590704862459E-2</v>
      </c>
      <c r="BN47" s="3">
        <f t="shared" si="52"/>
        <v>0</v>
      </c>
      <c r="BO47" s="3">
        <f t="shared" si="53"/>
        <v>0</v>
      </c>
      <c r="BP47" s="3">
        <f t="shared" si="54"/>
        <v>0</v>
      </c>
      <c r="BQ47" s="3">
        <f t="shared" si="55"/>
        <v>0</v>
      </c>
      <c r="BR47" s="3">
        <f t="shared" si="56"/>
        <v>0</v>
      </c>
      <c r="BS47" s="3">
        <f t="shared" si="57"/>
        <v>0</v>
      </c>
      <c r="BT47" s="3">
        <f t="shared" si="58"/>
        <v>-3.6968962569881803E-2</v>
      </c>
      <c r="BU47" s="3">
        <f t="shared" si="59"/>
        <v>-0.67422934680877866</v>
      </c>
      <c r="BV47" s="3">
        <f t="shared" si="60"/>
        <v>31</v>
      </c>
    </row>
    <row r="48" spans="1:74" x14ac:dyDescent="0.25">
      <c r="A48" s="2" t="str">
        <f>'Chart 2b 12-month change'!A33</f>
        <v>Mar 2027</v>
      </c>
      <c r="B48" s="2">
        <f>'Chart 2b 12-month change'!F33</f>
        <v>1</v>
      </c>
      <c r="C48" s="3">
        <f>'Chart 2b 12-month change'!B33</f>
        <v>-0.4656552348186549</v>
      </c>
      <c r="D48" s="3">
        <f>'Chart 2b 12-month change'!C33</f>
        <v>-6.2240377762288378E-2</v>
      </c>
      <c r="E48" s="3">
        <f>'Chart 2b 12-month change'!D33</f>
        <v>-4.7986478714480141E-2</v>
      </c>
      <c r="O48" s="3">
        <f t="shared" si="5"/>
        <v>0</v>
      </c>
      <c r="P48" s="3">
        <f t="shared" si="6"/>
        <v>0</v>
      </c>
      <c r="Q48" s="2">
        <f t="shared" si="7"/>
        <v>1</v>
      </c>
      <c r="R48" s="3">
        <f t="shared" si="8"/>
        <v>0.4656552348186549</v>
      </c>
      <c r="S48" s="3">
        <f t="shared" si="9"/>
        <v>0</v>
      </c>
      <c r="T48" s="2">
        <f t="shared" si="10"/>
        <v>1</v>
      </c>
      <c r="U48" s="3">
        <f t="shared" si="11"/>
        <v>0</v>
      </c>
      <c r="V48" s="3">
        <f t="shared" si="12"/>
        <v>0</v>
      </c>
      <c r="W48" s="2">
        <f t="shared" si="13"/>
        <v>1</v>
      </c>
      <c r="X48" s="3">
        <f t="shared" si="14"/>
        <v>6.2240377762288378E-2</v>
      </c>
      <c r="Y48" s="3">
        <f t="shared" si="15"/>
        <v>-0.4656552348186549</v>
      </c>
      <c r="Z48" s="2">
        <f t="shared" si="16"/>
        <v>2</v>
      </c>
      <c r="AA48" s="3">
        <f t="shared" si="17"/>
        <v>0</v>
      </c>
      <c r="AB48" s="3">
        <f t="shared" si="18"/>
        <v>0</v>
      </c>
      <c r="AC48" s="2">
        <f t="shared" si="19"/>
        <v>1</v>
      </c>
      <c r="AD48" s="3">
        <f t="shared" si="20"/>
        <v>4.7986478714480141E-2</v>
      </c>
      <c r="AE48" s="3">
        <f t="shared" si="21"/>
        <v>-0.52789561258094331</v>
      </c>
      <c r="AF48" s="2">
        <f t="shared" si="22"/>
        <v>3</v>
      </c>
      <c r="AG48" s="2" t="str">
        <f>IF(COUNTIF($H$10:$M$10,A48)&gt;0,RIGHT(A48,4)&amp;"m"&amp;MATCH(LEFT(A48,3),{"Jan","Feb","Mar","Apr","May","Jun","Jul","Aug","Sep","Oct","Nov","Dec"},0),"")</f>
        <v>2027m3</v>
      </c>
      <c r="AK48" s="3">
        <f t="shared" si="23"/>
        <v>0</v>
      </c>
      <c r="AL48" s="3">
        <f t="shared" si="24"/>
        <v>0</v>
      </c>
      <c r="AM48" s="3">
        <f t="shared" si="25"/>
        <v>0</v>
      </c>
      <c r="AN48" s="3">
        <f t="shared" si="26"/>
        <v>0</v>
      </c>
      <c r="AO48" s="3">
        <f t="shared" si="27"/>
        <v>0</v>
      </c>
      <c r="AP48" s="3">
        <f t="shared" si="28"/>
        <v>0</v>
      </c>
      <c r="AQ48" s="3">
        <f t="shared" si="29"/>
        <v>0</v>
      </c>
      <c r="AR48" s="3">
        <f t="shared" si="30"/>
        <v>0</v>
      </c>
      <c r="AS48" s="3">
        <f t="shared" si="31"/>
        <v>0</v>
      </c>
      <c r="AT48" s="3">
        <f t="shared" si="32"/>
        <v>0</v>
      </c>
      <c r="AU48" s="3">
        <f t="shared" si="33"/>
        <v>0</v>
      </c>
      <c r="AV48" s="3">
        <f t="shared" si="34"/>
        <v>0</v>
      </c>
      <c r="AW48" s="3">
        <f t="shared" si="35"/>
        <v>0</v>
      </c>
      <c r="AX48" s="3">
        <f t="shared" si="36"/>
        <v>0</v>
      </c>
      <c r="AY48" s="3">
        <f t="shared" si="37"/>
        <v>0</v>
      </c>
      <c r="AZ48" s="3">
        <f t="shared" si="38"/>
        <v>0</v>
      </c>
      <c r="BA48" s="3">
        <f t="shared" si="39"/>
        <v>0</v>
      </c>
      <c r="BB48" s="3">
        <f t="shared" si="40"/>
        <v>0</v>
      </c>
      <c r="BC48" s="3">
        <f t="shared" si="41"/>
        <v>0</v>
      </c>
      <c r="BD48" s="3">
        <f t="shared" si="42"/>
        <v>0</v>
      </c>
      <c r="BE48" s="3">
        <f t="shared" si="43"/>
        <v>0</v>
      </c>
      <c r="BF48" s="3">
        <f t="shared" si="44"/>
        <v>-0.4656552348186549</v>
      </c>
      <c r="BG48" s="3">
        <f t="shared" si="45"/>
        <v>0</v>
      </c>
      <c r="BH48" s="3">
        <f t="shared" si="46"/>
        <v>0</v>
      </c>
      <c r="BI48" s="3">
        <f t="shared" si="47"/>
        <v>0</v>
      </c>
      <c r="BJ48" s="3">
        <f t="shared" si="48"/>
        <v>0</v>
      </c>
      <c r="BK48" s="3">
        <f t="shared" si="49"/>
        <v>0</v>
      </c>
      <c r="BL48" s="3">
        <f t="shared" si="50"/>
        <v>0</v>
      </c>
      <c r="BM48" s="3">
        <f t="shared" si="51"/>
        <v>-6.2240377762288378E-2</v>
      </c>
      <c r="BN48" s="3">
        <f t="shared" si="52"/>
        <v>0</v>
      </c>
      <c r="BO48" s="3">
        <f t="shared" si="53"/>
        <v>0</v>
      </c>
      <c r="BP48" s="3">
        <f t="shared" si="54"/>
        <v>0</v>
      </c>
      <c r="BQ48" s="3">
        <f t="shared" si="55"/>
        <v>0</v>
      </c>
      <c r="BR48" s="3">
        <f t="shared" si="56"/>
        <v>0</v>
      </c>
      <c r="BS48" s="3">
        <f t="shared" si="57"/>
        <v>0</v>
      </c>
      <c r="BT48" s="3">
        <f t="shared" si="58"/>
        <v>-4.7986478714480141E-2</v>
      </c>
      <c r="BU48" s="3">
        <f t="shared" si="59"/>
        <v>-0.57588209129542345</v>
      </c>
      <c r="BV48" s="3">
        <f t="shared" si="60"/>
        <v>32</v>
      </c>
    </row>
    <row r="49" spans="1:74" x14ac:dyDescent="0.25">
      <c r="A49" s="2" t="str">
        <f>'Chart 2b 12-month change'!A34</f>
        <v>Apr 2027</v>
      </c>
      <c r="B49" s="2">
        <f>'Chart 2b 12-month change'!F34</f>
        <v>1</v>
      </c>
      <c r="C49" s="3">
        <f>'Chart 2b 12-month change'!B34</f>
        <v>-0.19083533544860959</v>
      </c>
      <c r="D49" s="3">
        <f>'Chart 2b 12-month change'!C34</f>
        <v>-6.0589204570937333E-2</v>
      </c>
      <c r="E49" s="3">
        <f>'Chart 2b 12-month change'!D34</f>
        <v>-2.9700945631630171E-2</v>
      </c>
      <c r="O49" s="3">
        <f t="shared" si="5"/>
        <v>0</v>
      </c>
      <c r="P49" s="3">
        <f t="shared" si="6"/>
        <v>0</v>
      </c>
      <c r="Q49" s="2">
        <f t="shared" si="7"/>
        <v>1</v>
      </c>
      <c r="R49" s="3">
        <f t="shared" si="8"/>
        <v>0.19083533544860959</v>
      </c>
      <c r="S49" s="3">
        <f t="shared" si="9"/>
        <v>0</v>
      </c>
      <c r="T49" s="2">
        <f t="shared" si="10"/>
        <v>1</v>
      </c>
      <c r="U49" s="3">
        <f t="shared" si="11"/>
        <v>0</v>
      </c>
      <c r="V49" s="3">
        <f t="shared" si="12"/>
        <v>0</v>
      </c>
      <c r="W49" s="2">
        <f t="shared" si="13"/>
        <v>1</v>
      </c>
      <c r="X49" s="3">
        <f t="shared" si="14"/>
        <v>6.0589204570937333E-2</v>
      </c>
      <c r="Y49" s="3">
        <f t="shared" si="15"/>
        <v>-0.19083533544860959</v>
      </c>
      <c r="Z49" s="2">
        <f t="shared" si="16"/>
        <v>2</v>
      </c>
      <c r="AA49" s="3">
        <f t="shared" si="17"/>
        <v>0</v>
      </c>
      <c r="AB49" s="3">
        <f t="shared" si="18"/>
        <v>0</v>
      </c>
      <c r="AC49" s="2">
        <f t="shared" si="19"/>
        <v>1</v>
      </c>
      <c r="AD49" s="3">
        <f t="shared" si="20"/>
        <v>2.9700945631630171E-2</v>
      </c>
      <c r="AE49" s="3">
        <f t="shared" si="21"/>
        <v>-0.25142454001954695</v>
      </c>
      <c r="AF49" s="2">
        <f t="shared" si="22"/>
        <v>3</v>
      </c>
      <c r="AG49" s="2" t="str">
        <f>IF(COUNTIF($H$10:$M$10,A49)&gt;0,RIGHT(A49,4)&amp;"m"&amp;MATCH(LEFT(A49,3),{"Jan","Feb","Mar","Apr","May","Jun","Jul","Aug","Sep","Oct","Nov","Dec"},0),"")</f>
        <v/>
      </c>
      <c r="AK49" s="3">
        <f t="shared" si="23"/>
        <v>0</v>
      </c>
      <c r="AL49" s="3">
        <f t="shared" si="24"/>
        <v>0</v>
      </c>
      <c r="AM49" s="3">
        <f t="shared" si="25"/>
        <v>0</v>
      </c>
      <c r="AN49" s="3">
        <f t="shared" si="26"/>
        <v>0</v>
      </c>
      <c r="AO49" s="3">
        <f t="shared" si="27"/>
        <v>0</v>
      </c>
      <c r="AP49" s="3">
        <f t="shared" si="28"/>
        <v>0</v>
      </c>
      <c r="AQ49" s="3">
        <f t="shared" si="29"/>
        <v>0</v>
      </c>
      <c r="AR49" s="3">
        <f t="shared" si="30"/>
        <v>0</v>
      </c>
      <c r="AS49" s="3">
        <f t="shared" si="31"/>
        <v>0</v>
      </c>
      <c r="AT49" s="3">
        <f t="shared" si="32"/>
        <v>0</v>
      </c>
      <c r="AU49" s="3">
        <f t="shared" si="33"/>
        <v>0</v>
      </c>
      <c r="AV49" s="3">
        <f t="shared" si="34"/>
        <v>0</v>
      </c>
      <c r="AW49" s="3">
        <f t="shared" si="35"/>
        <v>0</v>
      </c>
      <c r="AX49" s="3">
        <f t="shared" si="36"/>
        <v>0</v>
      </c>
      <c r="AY49" s="3">
        <f t="shared" si="37"/>
        <v>0</v>
      </c>
      <c r="AZ49" s="3">
        <f t="shared" si="38"/>
        <v>0</v>
      </c>
      <c r="BA49" s="3">
        <f t="shared" si="39"/>
        <v>0</v>
      </c>
      <c r="BB49" s="3">
        <f t="shared" si="40"/>
        <v>0</v>
      </c>
      <c r="BC49" s="3">
        <f t="shared" si="41"/>
        <v>0</v>
      </c>
      <c r="BD49" s="3">
        <f t="shared" si="42"/>
        <v>0</v>
      </c>
      <c r="BE49" s="3">
        <f t="shared" si="43"/>
        <v>0</v>
      </c>
      <c r="BF49" s="3">
        <f t="shared" si="44"/>
        <v>-0.19083533544860959</v>
      </c>
      <c r="BG49" s="3">
        <f t="shared" si="45"/>
        <v>0</v>
      </c>
      <c r="BH49" s="3">
        <f t="shared" si="46"/>
        <v>0</v>
      </c>
      <c r="BI49" s="3">
        <f t="shared" si="47"/>
        <v>0</v>
      </c>
      <c r="BJ49" s="3">
        <f t="shared" si="48"/>
        <v>0</v>
      </c>
      <c r="BK49" s="3">
        <f t="shared" si="49"/>
        <v>0</v>
      </c>
      <c r="BL49" s="3">
        <f t="shared" si="50"/>
        <v>0</v>
      </c>
      <c r="BM49" s="3">
        <f t="shared" si="51"/>
        <v>-6.0589204570937333E-2</v>
      </c>
      <c r="BN49" s="3">
        <f t="shared" si="52"/>
        <v>0</v>
      </c>
      <c r="BO49" s="3">
        <f t="shared" si="53"/>
        <v>0</v>
      </c>
      <c r="BP49" s="3">
        <f t="shared" si="54"/>
        <v>0</v>
      </c>
      <c r="BQ49" s="3">
        <f t="shared" si="55"/>
        <v>0</v>
      </c>
      <c r="BR49" s="3">
        <f t="shared" si="56"/>
        <v>0</v>
      </c>
      <c r="BS49" s="3">
        <f t="shared" si="57"/>
        <v>0</v>
      </c>
      <c r="BT49" s="3">
        <f t="shared" si="58"/>
        <v>-2.9700945631630171E-2</v>
      </c>
      <c r="BU49" s="3">
        <f t="shared" si="59"/>
        <v>-0.28112548565117712</v>
      </c>
      <c r="BV49" s="3">
        <f t="shared" si="60"/>
        <v>33</v>
      </c>
    </row>
    <row r="50" spans="1:74" x14ac:dyDescent="0.25">
      <c r="A50" s="2" t="str">
        <f>'Chart 2b 12-month change'!A35</f>
        <v>May 2027</v>
      </c>
      <c r="B50" s="2">
        <f>'Chart 2b 12-month change'!F35</f>
        <v>1</v>
      </c>
      <c r="C50" s="3">
        <f>'Chart 2b 12-month change'!B35</f>
        <v>1.1191615412314389E-2</v>
      </c>
      <c r="D50" s="3">
        <f>'Chart 2b 12-month change'!C35</f>
        <v>-5.5670456845016668E-2</v>
      </c>
      <c r="E50" s="3">
        <f>'Chart 2b 12-month change'!D35</f>
        <v>-5.1501495234899108E-3</v>
      </c>
      <c r="O50" s="3">
        <f t="shared" si="5"/>
        <v>1.1191615412314389E-2</v>
      </c>
      <c r="P50" s="3">
        <f t="shared" si="6"/>
        <v>0</v>
      </c>
      <c r="Q50" s="2">
        <f t="shared" si="7"/>
        <v>1</v>
      </c>
      <c r="R50" s="3">
        <f t="shared" si="8"/>
        <v>0</v>
      </c>
      <c r="S50" s="3">
        <f t="shared" si="9"/>
        <v>0</v>
      </c>
      <c r="T50" s="2">
        <f t="shared" si="10"/>
        <v>1</v>
      </c>
      <c r="U50" s="3">
        <f t="shared" si="11"/>
        <v>0</v>
      </c>
      <c r="V50" s="3">
        <f t="shared" si="12"/>
        <v>1.1191615412314389E-2</v>
      </c>
      <c r="W50" s="2">
        <f t="shared" si="13"/>
        <v>2</v>
      </c>
      <c r="X50" s="3">
        <f t="shared" si="14"/>
        <v>5.5670456845016668E-2</v>
      </c>
      <c r="Y50" s="3">
        <f t="shared" si="15"/>
        <v>0</v>
      </c>
      <c r="Z50" s="2">
        <f t="shared" si="16"/>
        <v>1</v>
      </c>
      <c r="AA50" s="3">
        <f t="shared" si="17"/>
        <v>0</v>
      </c>
      <c r="AB50" s="3">
        <f t="shared" si="18"/>
        <v>1.1191615412314389E-2</v>
      </c>
      <c r="AC50" s="2">
        <f t="shared" si="19"/>
        <v>2</v>
      </c>
      <c r="AD50" s="3">
        <f t="shared" si="20"/>
        <v>5.1501495234899108E-3</v>
      </c>
      <c r="AE50" s="3">
        <f t="shared" si="21"/>
        <v>-5.5670456845016668E-2</v>
      </c>
      <c r="AF50" s="2">
        <f t="shared" si="22"/>
        <v>2</v>
      </c>
      <c r="AG50" s="2" t="str">
        <f>IF(COUNTIF($H$10:$M$10,A50)&gt;0,RIGHT(A50,4)&amp;"m"&amp;MATCH(LEFT(A50,3),{"Jan","Feb","Mar","Apr","May","Jun","Jul","Aug","Sep","Oct","Nov","Dec"},0),"")</f>
        <v/>
      </c>
      <c r="AK50" s="3">
        <f t="shared" si="23"/>
        <v>0</v>
      </c>
      <c r="AL50" s="3">
        <f t="shared" si="24"/>
        <v>0</v>
      </c>
      <c r="AM50" s="3">
        <f t="shared" si="25"/>
        <v>0</v>
      </c>
      <c r="AN50" s="3">
        <f t="shared" si="26"/>
        <v>1.1191615412314389E-2</v>
      </c>
      <c r="AO50" s="3">
        <f t="shared" si="27"/>
        <v>0</v>
      </c>
      <c r="AP50" s="3">
        <f t="shared" si="28"/>
        <v>0</v>
      </c>
      <c r="AQ50" s="3">
        <f t="shared" si="29"/>
        <v>0</v>
      </c>
      <c r="AR50" s="3">
        <f t="shared" si="30"/>
        <v>0</v>
      </c>
      <c r="AS50" s="3">
        <f t="shared" si="31"/>
        <v>0</v>
      </c>
      <c r="AT50" s="3">
        <f t="shared" si="32"/>
        <v>0</v>
      </c>
      <c r="AU50" s="3">
        <f t="shared" si="33"/>
        <v>0</v>
      </c>
      <c r="AV50" s="3">
        <f t="shared" si="34"/>
        <v>0</v>
      </c>
      <c r="AW50" s="3">
        <f t="shared" si="35"/>
        <v>0</v>
      </c>
      <c r="AX50" s="3">
        <f t="shared" si="36"/>
        <v>0</v>
      </c>
      <c r="AY50" s="3">
        <f t="shared" si="37"/>
        <v>0</v>
      </c>
      <c r="AZ50" s="3">
        <f t="shared" si="38"/>
        <v>0</v>
      </c>
      <c r="BA50" s="3">
        <f t="shared" si="39"/>
        <v>0</v>
      </c>
      <c r="BB50" s="3">
        <f t="shared" si="40"/>
        <v>0</v>
      </c>
      <c r="BC50" s="3">
        <f t="shared" si="41"/>
        <v>0</v>
      </c>
      <c r="BD50" s="3">
        <f t="shared" si="42"/>
        <v>0</v>
      </c>
      <c r="BE50" s="3">
        <f t="shared" si="43"/>
        <v>0</v>
      </c>
      <c r="BF50" s="3">
        <f t="shared" si="44"/>
        <v>0</v>
      </c>
      <c r="BG50" s="3">
        <f t="shared" si="45"/>
        <v>-5.5670456845016668E-2</v>
      </c>
      <c r="BH50" s="3">
        <f t="shared" si="46"/>
        <v>0</v>
      </c>
      <c r="BI50" s="3">
        <f t="shared" si="47"/>
        <v>0</v>
      </c>
      <c r="BJ50" s="3">
        <f t="shared" si="48"/>
        <v>0</v>
      </c>
      <c r="BK50" s="3">
        <f t="shared" si="49"/>
        <v>0</v>
      </c>
      <c r="BL50" s="3">
        <f t="shared" si="50"/>
        <v>0</v>
      </c>
      <c r="BM50" s="3">
        <f t="shared" si="51"/>
        <v>0</v>
      </c>
      <c r="BN50" s="3">
        <f t="shared" si="52"/>
        <v>-5.1501495234899108E-3</v>
      </c>
      <c r="BO50" s="3">
        <f t="shared" si="53"/>
        <v>0</v>
      </c>
      <c r="BP50" s="3">
        <f t="shared" si="54"/>
        <v>0</v>
      </c>
      <c r="BQ50" s="3">
        <f t="shared" si="55"/>
        <v>0</v>
      </c>
      <c r="BR50" s="3">
        <f t="shared" si="56"/>
        <v>0</v>
      </c>
      <c r="BS50" s="3">
        <f t="shared" si="57"/>
        <v>0</v>
      </c>
      <c r="BT50" s="3">
        <f t="shared" si="58"/>
        <v>0</v>
      </c>
      <c r="BU50" s="3">
        <f t="shared" si="59"/>
        <v>-4.9628990956192193E-2</v>
      </c>
      <c r="BV50" s="3">
        <f t="shared" si="60"/>
        <v>34</v>
      </c>
    </row>
    <row r="51" spans="1:74" x14ac:dyDescent="0.25">
      <c r="A51" s="2" t="str">
        <f>'Chart 2b 12-month change'!A36</f>
        <v>Jun 2027</v>
      </c>
      <c r="B51" s="2">
        <f>'Chart 2b 12-month change'!F36</f>
        <v>1</v>
      </c>
      <c r="C51" s="3">
        <f>'Chart 2b 12-month change'!B36</f>
        <v>0.1102306984387373</v>
      </c>
      <c r="D51" s="3">
        <f>'Chart 2b 12-month change'!C36</f>
        <v>-4.7529339074408067E-2</v>
      </c>
      <c r="E51" s="3">
        <f>'Chart 2b 12-month change'!D36</f>
        <v>2.20047770277676E-2</v>
      </c>
      <c r="O51" s="3">
        <f t="shared" si="5"/>
        <v>0.1102306984387373</v>
      </c>
      <c r="P51" s="3">
        <f t="shared" si="6"/>
        <v>0</v>
      </c>
      <c r="Q51" s="2">
        <f t="shared" si="7"/>
        <v>1</v>
      </c>
      <c r="R51" s="3">
        <f t="shared" si="8"/>
        <v>0</v>
      </c>
      <c r="S51" s="3">
        <f t="shared" si="9"/>
        <v>0</v>
      </c>
      <c r="T51" s="2">
        <f t="shared" si="10"/>
        <v>1</v>
      </c>
      <c r="U51" s="3">
        <f t="shared" si="11"/>
        <v>0</v>
      </c>
      <c r="V51" s="3">
        <f t="shared" si="12"/>
        <v>0.1102306984387373</v>
      </c>
      <c r="W51" s="2">
        <f t="shared" si="13"/>
        <v>2</v>
      </c>
      <c r="X51" s="3">
        <f t="shared" si="14"/>
        <v>4.7529339074408067E-2</v>
      </c>
      <c r="Y51" s="3">
        <f t="shared" si="15"/>
        <v>0</v>
      </c>
      <c r="Z51" s="2">
        <f t="shared" si="16"/>
        <v>1</v>
      </c>
      <c r="AA51" s="3">
        <f t="shared" si="17"/>
        <v>2.20047770277676E-2</v>
      </c>
      <c r="AB51" s="3">
        <f t="shared" si="18"/>
        <v>0.1102306984387373</v>
      </c>
      <c r="AC51" s="2">
        <f t="shared" si="19"/>
        <v>2</v>
      </c>
      <c r="AD51" s="3">
        <f t="shared" si="20"/>
        <v>0</v>
      </c>
      <c r="AE51" s="3">
        <f t="shared" si="21"/>
        <v>-4.7529339074408067E-2</v>
      </c>
      <c r="AF51" s="2">
        <f t="shared" si="22"/>
        <v>2</v>
      </c>
      <c r="AG51" s="2" t="str">
        <f>IF(COUNTIF($H$10:$M$10,A51)&gt;0,RIGHT(A51,4)&amp;"m"&amp;MATCH(LEFT(A51,3),{"Jan","Feb","Mar","Apr","May","Jun","Jul","Aug","Sep","Oct","Nov","Dec"},0),"")</f>
        <v/>
      </c>
      <c r="AK51" s="3">
        <f t="shared" si="23"/>
        <v>0</v>
      </c>
      <c r="AL51" s="3">
        <f t="shared" si="24"/>
        <v>0</v>
      </c>
      <c r="AM51" s="3">
        <f t="shared" si="25"/>
        <v>0</v>
      </c>
      <c r="AN51" s="3">
        <f t="shared" si="26"/>
        <v>0.1102306984387373</v>
      </c>
      <c r="AO51" s="3">
        <f t="shared" si="27"/>
        <v>0</v>
      </c>
      <c r="AP51" s="3">
        <f t="shared" si="28"/>
        <v>0</v>
      </c>
      <c r="AQ51" s="3">
        <f t="shared" si="29"/>
        <v>0</v>
      </c>
      <c r="AR51" s="3">
        <f t="shared" si="30"/>
        <v>0</v>
      </c>
      <c r="AS51" s="3">
        <f t="shared" si="31"/>
        <v>0</v>
      </c>
      <c r="AT51" s="3">
        <f t="shared" si="32"/>
        <v>0</v>
      </c>
      <c r="AU51" s="3">
        <f t="shared" si="33"/>
        <v>0</v>
      </c>
      <c r="AV51" s="3">
        <f t="shared" si="34"/>
        <v>2.20047770277676E-2</v>
      </c>
      <c r="AW51" s="3">
        <f t="shared" si="35"/>
        <v>0</v>
      </c>
      <c r="AX51" s="3">
        <f t="shared" si="36"/>
        <v>0</v>
      </c>
      <c r="AY51" s="3">
        <f t="shared" si="37"/>
        <v>0</v>
      </c>
      <c r="AZ51" s="3">
        <f t="shared" si="38"/>
        <v>0</v>
      </c>
      <c r="BA51" s="3">
        <f t="shared" si="39"/>
        <v>0</v>
      </c>
      <c r="BB51" s="3">
        <f t="shared" si="40"/>
        <v>0</v>
      </c>
      <c r="BC51" s="3">
        <f t="shared" si="41"/>
        <v>0</v>
      </c>
      <c r="BD51" s="3">
        <f t="shared" si="42"/>
        <v>0</v>
      </c>
      <c r="BE51" s="3">
        <f t="shared" si="43"/>
        <v>0</v>
      </c>
      <c r="BF51" s="3">
        <f t="shared" si="44"/>
        <v>0</v>
      </c>
      <c r="BG51" s="3">
        <f t="shared" si="45"/>
        <v>-4.7529339074408067E-2</v>
      </c>
      <c r="BH51" s="3">
        <f t="shared" si="46"/>
        <v>0</v>
      </c>
      <c r="BI51" s="3">
        <f t="shared" si="47"/>
        <v>0</v>
      </c>
      <c r="BJ51" s="3">
        <f t="shared" si="48"/>
        <v>0</v>
      </c>
      <c r="BK51" s="3">
        <f t="shared" si="49"/>
        <v>0</v>
      </c>
      <c r="BL51" s="3">
        <f t="shared" si="50"/>
        <v>0</v>
      </c>
      <c r="BM51" s="3">
        <f t="shared" si="51"/>
        <v>0</v>
      </c>
      <c r="BN51" s="3">
        <f t="shared" si="52"/>
        <v>0</v>
      </c>
      <c r="BO51" s="3">
        <f t="shared" si="53"/>
        <v>0</v>
      </c>
      <c r="BP51" s="3">
        <f t="shared" si="54"/>
        <v>0</v>
      </c>
      <c r="BQ51" s="3">
        <f t="shared" si="55"/>
        <v>0</v>
      </c>
      <c r="BR51" s="3">
        <f t="shared" si="56"/>
        <v>0</v>
      </c>
      <c r="BS51" s="3">
        <f t="shared" si="57"/>
        <v>0</v>
      </c>
      <c r="BT51" s="3">
        <f t="shared" si="58"/>
        <v>0</v>
      </c>
      <c r="BU51" s="3">
        <f t="shared" si="59"/>
        <v>8.4706136392096829E-2</v>
      </c>
      <c r="BV51" s="3">
        <f t="shared" si="60"/>
        <v>35</v>
      </c>
    </row>
    <row r="52" spans="1:74" x14ac:dyDescent="0.25">
      <c r="A52" s="2" t="str">
        <f>'Chart 2b 12-month change'!A37</f>
        <v>Jul 2027</v>
      </c>
      <c r="B52" s="2">
        <f>'Chart 2b 12-month change'!F37</f>
        <v>1</v>
      </c>
      <c r="C52" s="3">
        <f>'Chart 2b 12-month change'!B37</f>
        <v>0.19721781765128579</v>
      </c>
      <c r="D52" s="3">
        <f>'Chart 2b 12-month change'!C37</f>
        <v>-3.9643069139757382E-2</v>
      </c>
      <c r="E52" s="3">
        <f>'Chart 2b 12-month change'!D37</f>
        <v>4.7720189060540319E-2</v>
      </c>
      <c r="O52" s="3">
        <f t="shared" si="5"/>
        <v>0.19721781765128579</v>
      </c>
      <c r="P52" s="3">
        <f t="shared" si="6"/>
        <v>0</v>
      </c>
      <c r="Q52" s="2">
        <f t="shared" si="7"/>
        <v>1</v>
      </c>
      <c r="R52" s="3">
        <f t="shared" si="8"/>
        <v>0</v>
      </c>
      <c r="S52" s="3">
        <f t="shared" si="9"/>
        <v>0</v>
      </c>
      <c r="T52" s="2">
        <f t="shared" si="10"/>
        <v>1</v>
      </c>
      <c r="U52" s="3">
        <f t="shared" si="11"/>
        <v>0</v>
      </c>
      <c r="V52" s="3">
        <f t="shared" si="12"/>
        <v>0.19721781765128579</v>
      </c>
      <c r="W52" s="2">
        <f t="shared" si="13"/>
        <v>2</v>
      </c>
      <c r="X52" s="3">
        <f t="shared" si="14"/>
        <v>3.9643069139757382E-2</v>
      </c>
      <c r="Y52" s="3">
        <f t="shared" si="15"/>
        <v>0</v>
      </c>
      <c r="Z52" s="2">
        <f t="shared" si="16"/>
        <v>1</v>
      </c>
      <c r="AA52" s="3">
        <f t="shared" si="17"/>
        <v>4.7720189060540319E-2</v>
      </c>
      <c r="AB52" s="3">
        <f t="shared" si="18"/>
        <v>0.19721781765128579</v>
      </c>
      <c r="AC52" s="2">
        <f t="shared" si="19"/>
        <v>2</v>
      </c>
      <c r="AD52" s="3">
        <f t="shared" si="20"/>
        <v>0</v>
      </c>
      <c r="AE52" s="3">
        <f t="shared" si="21"/>
        <v>-3.9643069139757382E-2</v>
      </c>
      <c r="AF52" s="2">
        <f t="shared" si="22"/>
        <v>2</v>
      </c>
      <c r="AG52" s="2" t="str">
        <f>IF(COUNTIF($H$10:$M$10,A52)&gt;0,RIGHT(A52,4)&amp;"m"&amp;MATCH(LEFT(A52,3),{"Jan","Feb","Mar","Apr","May","Jun","Jul","Aug","Sep","Oct","Nov","Dec"},0),"")</f>
        <v/>
      </c>
      <c r="AK52" s="3">
        <f t="shared" si="23"/>
        <v>0</v>
      </c>
      <c r="AL52" s="3">
        <f t="shared" si="24"/>
        <v>0</v>
      </c>
      <c r="AM52" s="3">
        <f t="shared" si="25"/>
        <v>0</v>
      </c>
      <c r="AN52" s="3">
        <f t="shared" si="26"/>
        <v>0.19721781765128579</v>
      </c>
      <c r="AO52" s="3">
        <f t="shared" si="27"/>
        <v>0</v>
      </c>
      <c r="AP52" s="3">
        <f t="shared" si="28"/>
        <v>0</v>
      </c>
      <c r="AQ52" s="3">
        <f t="shared" si="29"/>
        <v>0</v>
      </c>
      <c r="AR52" s="3">
        <f t="shared" si="30"/>
        <v>0</v>
      </c>
      <c r="AS52" s="3">
        <f t="shared" si="31"/>
        <v>0</v>
      </c>
      <c r="AT52" s="3">
        <f t="shared" si="32"/>
        <v>0</v>
      </c>
      <c r="AU52" s="3">
        <f t="shared" si="33"/>
        <v>0</v>
      </c>
      <c r="AV52" s="3">
        <f t="shared" si="34"/>
        <v>4.7720189060540319E-2</v>
      </c>
      <c r="AW52" s="3">
        <f t="shared" si="35"/>
        <v>0</v>
      </c>
      <c r="AX52" s="3">
        <f t="shared" si="36"/>
        <v>0</v>
      </c>
      <c r="AY52" s="3">
        <f t="shared" si="37"/>
        <v>0</v>
      </c>
      <c r="AZ52" s="3">
        <f t="shared" si="38"/>
        <v>0</v>
      </c>
      <c r="BA52" s="3">
        <f t="shared" si="39"/>
        <v>0</v>
      </c>
      <c r="BB52" s="3">
        <f t="shared" si="40"/>
        <v>0</v>
      </c>
      <c r="BC52" s="3">
        <f t="shared" si="41"/>
        <v>0</v>
      </c>
      <c r="BD52" s="3">
        <f t="shared" si="42"/>
        <v>0</v>
      </c>
      <c r="BE52" s="3">
        <f t="shared" si="43"/>
        <v>0</v>
      </c>
      <c r="BF52" s="3">
        <f t="shared" si="44"/>
        <v>0</v>
      </c>
      <c r="BG52" s="3">
        <f t="shared" si="45"/>
        <v>-3.9643069139757382E-2</v>
      </c>
      <c r="BH52" s="3">
        <f t="shared" si="46"/>
        <v>0</v>
      </c>
      <c r="BI52" s="3">
        <f t="shared" si="47"/>
        <v>0</v>
      </c>
      <c r="BJ52" s="3">
        <f t="shared" si="48"/>
        <v>0</v>
      </c>
      <c r="BK52" s="3">
        <f t="shared" si="49"/>
        <v>0</v>
      </c>
      <c r="BL52" s="3">
        <f t="shared" si="50"/>
        <v>0</v>
      </c>
      <c r="BM52" s="3">
        <f t="shared" si="51"/>
        <v>0</v>
      </c>
      <c r="BN52" s="3">
        <f t="shared" si="52"/>
        <v>0</v>
      </c>
      <c r="BO52" s="3">
        <f t="shared" si="53"/>
        <v>0</v>
      </c>
      <c r="BP52" s="3">
        <f t="shared" si="54"/>
        <v>0</v>
      </c>
      <c r="BQ52" s="3">
        <f t="shared" si="55"/>
        <v>0</v>
      </c>
      <c r="BR52" s="3">
        <f t="shared" si="56"/>
        <v>0</v>
      </c>
      <c r="BS52" s="3">
        <f t="shared" si="57"/>
        <v>0</v>
      </c>
      <c r="BT52" s="3">
        <f t="shared" si="58"/>
        <v>0</v>
      </c>
      <c r="BU52" s="3">
        <f t="shared" si="59"/>
        <v>0.20529493757206874</v>
      </c>
      <c r="BV52" s="3">
        <f t="shared" si="60"/>
        <v>36</v>
      </c>
    </row>
    <row r="53" spans="1:74" x14ac:dyDescent="0.25">
      <c r="A53" s="2" t="str">
        <f>'Chart 2b 12-month change'!A38</f>
        <v>Aug 2027</v>
      </c>
      <c r="B53" s="2">
        <f>'Chart 2b 12-month change'!F38</f>
        <v>1</v>
      </c>
      <c r="C53" s="3">
        <f>'Chart 2b 12-month change'!B38</f>
        <v>0.26792521302557909</v>
      </c>
      <c r="D53" s="3">
        <f>'Chart 2b 12-month change'!C38</f>
        <v>-2.963837181657936E-2</v>
      </c>
      <c r="E53" s="3">
        <f>'Chart 2b 12-month change'!D38</f>
        <v>7.3232613929314794E-2</v>
      </c>
      <c r="O53" s="3">
        <f t="shared" si="5"/>
        <v>0.26792521302557909</v>
      </c>
      <c r="P53" s="3">
        <f t="shared" si="6"/>
        <v>0</v>
      </c>
      <c r="Q53" s="2">
        <f t="shared" si="7"/>
        <v>1</v>
      </c>
      <c r="R53" s="3">
        <f t="shared" si="8"/>
        <v>0</v>
      </c>
      <c r="S53" s="3">
        <f t="shared" si="9"/>
        <v>0</v>
      </c>
      <c r="T53" s="2">
        <f t="shared" si="10"/>
        <v>1</v>
      </c>
      <c r="U53" s="3">
        <f t="shared" si="11"/>
        <v>0</v>
      </c>
      <c r="V53" s="3">
        <f t="shared" si="12"/>
        <v>0.26792521302557909</v>
      </c>
      <c r="W53" s="2">
        <f t="shared" si="13"/>
        <v>2</v>
      </c>
      <c r="X53" s="3">
        <f t="shared" si="14"/>
        <v>2.963837181657936E-2</v>
      </c>
      <c r="Y53" s="3">
        <f t="shared" si="15"/>
        <v>0</v>
      </c>
      <c r="Z53" s="2">
        <f t="shared" si="16"/>
        <v>1</v>
      </c>
      <c r="AA53" s="3">
        <f t="shared" si="17"/>
        <v>7.3232613929314794E-2</v>
      </c>
      <c r="AB53" s="3">
        <f t="shared" si="18"/>
        <v>0.26792521302557909</v>
      </c>
      <c r="AC53" s="2">
        <f t="shared" si="19"/>
        <v>2</v>
      </c>
      <c r="AD53" s="3">
        <f t="shared" si="20"/>
        <v>0</v>
      </c>
      <c r="AE53" s="3">
        <f t="shared" si="21"/>
        <v>-2.963837181657936E-2</v>
      </c>
      <c r="AF53" s="2">
        <f t="shared" si="22"/>
        <v>2</v>
      </c>
      <c r="AG53" s="2" t="str">
        <f>IF(COUNTIF($H$10:$M$10,A53)&gt;0,RIGHT(A53,4)&amp;"m"&amp;MATCH(LEFT(A53,3),{"Jan","Feb","Mar","Apr","May","Jun","Jul","Aug","Sep","Oct","Nov","Dec"},0),"")</f>
        <v/>
      </c>
      <c r="AK53" s="3">
        <f t="shared" si="23"/>
        <v>0</v>
      </c>
      <c r="AL53" s="3">
        <f t="shared" si="24"/>
        <v>0</v>
      </c>
      <c r="AM53" s="3">
        <f t="shared" si="25"/>
        <v>0</v>
      </c>
      <c r="AN53" s="3">
        <f t="shared" si="26"/>
        <v>0.26792521302557909</v>
      </c>
      <c r="AO53" s="3">
        <f t="shared" si="27"/>
        <v>0</v>
      </c>
      <c r="AP53" s="3">
        <f t="shared" si="28"/>
        <v>0</v>
      </c>
      <c r="AQ53" s="3">
        <f t="shared" si="29"/>
        <v>0</v>
      </c>
      <c r="AR53" s="3">
        <f t="shared" si="30"/>
        <v>0</v>
      </c>
      <c r="AS53" s="3">
        <f t="shared" si="31"/>
        <v>0</v>
      </c>
      <c r="AT53" s="3">
        <f t="shared" si="32"/>
        <v>0</v>
      </c>
      <c r="AU53" s="3">
        <f t="shared" si="33"/>
        <v>0</v>
      </c>
      <c r="AV53" s="3">
        <f t="shared" si="34"/>
        <v>7.3232613929314794E-2</v>
      </c>
      <c r="AW53" s="3">
        <f t="shared" si="35"/>
        <v>0</v>
      </c>
      <c r="AX53" s="3">
        <f t="shared" si="36"/>
        <v>0</v>
      </c>
      <c r="AY53" s="3">
        <f t="shared" si="37"/>
        <v>0</v>
      </c>
      <c r="AZ53" s="3">
        <f t="shared" si="38"/>
        <v>0</v>
      </c>
      <c r="BA53" s="3">
        <f t="shared" si="39"/>
        <v>0</v>
      </c>
      <c r="BB53" s="3">
        <f t="shared" si="40"/>
        <v>0</v>
      </c>
      <c r="BC53" s="3">
        <f t="shared" si="41"/>
        <v>0</v>
      </c>
      <c r="BD53" s="3">
        <f t="shared" si="42"/>
        <v>0</v>
      </c>
      <c r="BE53" s="3">
        <f t="shared" si="43"/>
        <v>0</v>
      </c>
      <c r="BF53" s="3">
        <f t="shared" si="44"/>
        <v>0</v>
      </c>
      <c r="BG53" s="3">
        <f t="shared" si="45"/>
        <v>-2.963837181657936E-2</v>
      </c>
      <c r="BH53" s="3">
        <f t="shared" si="46"/>
        <v>0</v>
      </c>
      <c r="BI53" s="3">
        <f t="shared" si="47"/>
        <v>0</v>
      </c>
      <c r="BJ53" s="3">
        <f t="shared" si="48"/>
        <v>0</v>
      </c>
      <c r="BK53" s="3">
        <f t="shared" si="49"/>
        <v>0</v>
      </c>
      <c r="BL53" s="3">
        <f t="shared" si="50"/>
        <v>0</v>
      </c>
      <c r="BM53" s="3">
        <f t="shared" si="51"/>
        <v>0</v>
      </c>
      <c r="BN53" s="3">
        <f t="shared" si="52"/>
        <v>0</v>
      </c>
      <c r="BO53" s="3">
        <f t="shared" si="53"/>
        <v>0</v>
      </c>
      <c r="BP53" s="3">
        <f t="shared" si="54"/>
        <v>0</v>
      </c>
      <c r="BQ53" s="3">
        <f t="shared" si="55"/>
        <v>0</v>
      </c>
      <c r="BR53" s="3">
        <f t="shared" si="56"/>
        <v>0</v>
      </c>
      <c r="BS53" s="3">
        <f t="shared" si="57"/>
        <v>0</v>
      </c>
      <c r="BT53" s="3">
        <f t="shared" si="58"/>
        <v>0</v>
      </c>
      <c r="BU53" s="3">
        <f t="shared" si="59"/>
        <v>0.31151945513831453</v>
      </c>
      <c r="BV53" s="3">
        <f t="shared" si="60"/>
        <v>37</v>
      </c>
    </row>
    <row r="54" spans="1:74" x14ac:dyDescent="0.25">
      <c r="A54" s="2" t="str">
        <f>'Chart 2b 12-month change'!A39</f>
        <v>Sep 2027</v>
      </c>
      <c r="B54" s="2">
        <f>'Chart 2b 12-month change'!F39</f>
        <v>1</v>
      </c>
      <c r="C54" s="3">
        <f>'Chart 2b 12-month change'!B39</f>
        <v>0.2144326208468792</v>
      </c>
      <c r="D54" s="3">
        <f>'Chart 2b 12-month change'!C39</f>
        <v>-1.9398331347356551E-2</v>
      </c>
      <c r="E54" s="3">
        <f>'Chart 2b 12-month change'!D39</f>
        <v>9.3881544919938831E-2</v>
      </c>
      <c r="O54" s="3">
        <f t="shared" si="5"/>
        <v>0.2144326208468792</v>
      </c>
      <c r="P54" s="3">
        <f t="shared" si="6"/>
        <v>0</v>
      </c>
      <c r="Q54" s="2">
        <f t="shared" si="7"/>
        <v>1</v>
      </c>
      <c r="R54" s="3">
        <f t="shared" si="8"/>
        <v>0</v>
      </c>
      <c r="S54" s="3">
        <f t="shared" si="9"/>
        <v>0</v>
      </c>
      <c r="T54" s="2">
        <f t="shared" si="10"/>
        <v>1</v>
      </c>
      <c r="U54" s="3">
        <f t="shared" si="11"/>
        <v>0</v>
      </c>
      <c r="V54" s="3">
        <f t="shared" si="12"/>
        <v>0.2144326208468792</v>
      </c>
      <c r="W54" s="2">
        <f t="shared" si="13"/>
        <v>2</v>
      </c>
      <c r="X54" s="3">
        <f t="shared" si="14"/>
        <v>1.9398331347356551E-2</v>
      </c>
      <c r="Y54" s="3">
        <f t="shared" si="15"/>
        <v>0</v>
      </c>
      <c r="Z54" s="2">
        <f t="shared" si="16"/>
        <v>1</v>
      </c>
      <c r="AA54" s="3">
        <f t="shared" si="17"/>
        <v>9.3881544919938831E-2</v>
      </c>
      <c r="AB54" s="3">
        <f t="shared" si="18"/>
        <v>0.2144326208468792</v>
      </c>
      <c r="AC54" s="2">
        <f t="shared" si="19"/>
        <v>2</v>
      </c>
      <c r="AD54" s="3">
        <f t="shared" si="20"/>
        <v>0</v>
      </c>
      <c r="AE54" s="3">
        <f t="shared" si="21"/>
        <v>-1.9398331347356551E-2</v>
      </c>
      <c r="AF54" s="2">
        <f t="shared" si="22"/>
        <v>2</v>
      </c>
      <c r="AG54" s="2" t="str">
        <f>IF(COUNTIF($H$10:$M$10,A54)&gt;0,RIGHT(A54,4)&amp;"m"&amp;MATCH(LEFT(A54,3),{"Jan","Feb","Mar","Apr","May","Jun","Jul","Aug","Sep","Oct","Nov","Dec"},0),"")</f>
        <v>2027m9</v>
      </c>
      <c r="AK54" s="3">
        <f t="shared" si="23"/>
        <v>0</v>
      </c>
      <c r="AL54" s="3">
        <f t="shared" si="24"/>
        <v>0</v>
      </c>
      <c r="AM54" s="3">
        <f t="shared" si="25"/>
        <v>0</v>
      </c>
      <c r="AN54" s="3">
        <f t="shared" si="26"/>
        <v>0.2144326208468792</v>
      </c>
      <c r="AO54" s="3">
        <f t="shared" si="27"/>
        <v>0</v>
      </c>
      <c r="AP54" s="3">
        <f t="shared" si="28"/>
        <v>0</v>
      </c>
      <c r="AQ54" s="3">
        <f t="shared" si="29"/>
        <v>0</v>
      </c>
      <c r="AR54" s="3">
        <f t="shared" si="30"/>
        <v>0</v>
      </c>
      <c r="AS54" s="3">
        <f t="shared" si="31"/>
        <v>0</v>
      </c>
      <c r="AT54" s="3">
        <f t="shared" si="32"/>
        <v>0</v>
      </c>
      <c r="AU54" s="3">
        <f t="shared" si="33"/>
        <v>0</v>
      </c>
      <c r="AV54" s="3">
        <f t="shared" si="34"/>
        <v>9.3881544919938831E-2</v>
      </c>
      <c r="AW54" s="3">
        <f t="shared" si="35"/>
        <v>0</v>
      </c>
      <c r="AX54" s="3">
        <f t="shared" si="36"/>
        <v>0</v>
      </c>
      <c r="AY54" s="3">
        <f t="shared" si="37"/>
        <v>0</v>
      </c>
      <c r="AZ54" s="3">
        <f t="shared" si="38"/>
        <v>0</v>
      </c>
      <c r="BA54" s="3">
        <f t="shared" si="39"/>
        <v>0</v>
      </c>
      <c r="BB54" s="3">
        <f t="shared" si="40"/>
        <v>0</v>
      </c>
      <c r="BC54" s="3">
        <f t="shared" si="41"/>
        <v>0</v>
      </c>
      <c r="BD54" s="3">
        <f t="shared" si="42"/>
        <v>0</v>
      </c>
      <c r="BE54" s="3">
        <f t="shared" si="43"/>
        <v>0</v>
      </c>
      <c r="BF54" s="3">
        <f t="shared" si="44"/>
        <v>0</v>
      </c>
      <c r="BG54" s="3">
        <f t="shared" si="45"/>
        <v>-1.9398331347356551E-2</v>
      </c>
      <c r="BH54" s="3">
        <f t="shared" si="46"/>
        <v>0</v>
      </c>
      <c r="BI54" s="3">
        <f t="shared" si="47"/>
        <v>0</v>
      </c>
      <c r="BJ54" s="3">
        <f t="shared" si="48"/>
        <v>0</v>
      </c>
      <c r="BK54" s="3">
        <f t="shared" si="49"/>
        <v>0</v>
      </c>
      <c r="BL54" s="3">
        <f t="shared" si="50"/>
        <v>0</v>
      </c>
      <c r="BM54" s="3">
        <f t="shared" si="51"/>
        <v>0</v>
      </c>
      <c r="BN54" s="3">
        <f t="shared" si="52"/>
        <v>0</v>
      </c>
      <c r="BO54" s="3">
        <f t="shared" si="53"/>
        <v>0</v>
      </c>
      <c r="BP54" s="3">
        <f t="shared" si="54"/>
        <v>0</v>
      </c>
      <c r="BQ54" s="3">
        <f t="shared" si="55"/>
        <v>0</v>
      </c>
      <c r="BR54" s="3">
        <f t="shared" si="56"/>
        <v>0</v>
      </c>
      <c r="BS54" s="3">
        <f t="shared" si="57"/>
        <v>0</v>
      </c>
      <c r="BT54" s="3">
        <f t="shared" si="58"/>
        <v>0</v>
      </c>
      <c r="BU54" s="3">
        <f t="shared" si="59"/>
        <v>0.28891583441946145</v>
      </c>
      <c r="BV54" s="3">
        <f t="shared" si="60"/>
        <v>38</v>
      </c>
    </row>
  </sheetData>
  <mergeCells count="2">
    <mergeCell ref="A7:T7"/>
    <mergeCell ref="D2:K3"/>
  </mergeCells>
  <hyperlinks>
    <hyperlink ref="D4" r:id="rId1" xr:uid="{C342CA42-E9EA-4430-BA60-35E2F47A9C05}"/>
  </hyperlinks>
  <pageMargins left="0.75" right="0.75" top="1" bottom="1" header="0.5" footer="0.5"/>
  <drawing r:id="rId2"/>
</worksheet>
</file>

<file path=docMetadata/LabelInfo.xml><?xml version="1.0" encoding="utf-8"?>
<clbl:labelList xmlns:clbl="http://schemas.microsoft.com/office/2020/mipLabelMetadata">
  <clbl:label id="{d1e4e8c7-e045-44df-ac17-57f9ce841e26}" enabled="1" method="Privileged" siteId="{b397c653-5b19-463f-b9fc-af658ded9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 Sheet</vt:lpstr>
      <vt:lpstr>Chart 1 counterfactual</vt:lpstr>
      <vt:lpstr>Chart 2a price level</vt:lpstr>
      <vt:lpstr>Chart 2b 12-month change</vt:lpstr>
      <vt:lpstr>Chart 1 helper</vt:lpstr>
      <vt:lpstr>Chart 2a helper</vt:lpstr>
      <vt:lpstr>Chart 2b helper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McDonald, Kathleen</cp:lastModifiedBy>
  <dcterms:created xsi:type="dcterms:W3CDTF">2026-09-23T19:37:41Z</dcterms:created>
  <dcterms:modified xsi:type="dcterms:W3CDTF">2026-10-08T15:50:35Z</dcterms:modified>
</cp:coreProperties>
</file>